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20" windowWidth="12120" windowHeight="8820" tabRatio="935" firstSheet="64" activeTab="66"/>
  </bookViews>
  <sheets>
    <sheet name="AT-2-S1 BUDGET" sheetId="96" state="hidden" r:id="rId1"/>
    <sheet name="AT_2A_fundflow" sheetId="99" state="hidden" r:id="rId2"/>
    <sheet name="T6_FG_py_Utlsn" sheetId="5" state="hidden" r:id="rId3"/>
    <sheet name="T6A_FG_Upy_Utlsn " sheetId="74" state="hidden" r:id="rId4"/>
    <sheet name="T6B_Pay_FG_FCI_Pry" sheetId="86" state="hidden" r:id="rId5"/>
    <sheet name="T6C_Coarse_Grain" sheetId="128" state="hidden" r:id="rId6"/>
    <sheet name="T7_CC_PY_Utlsn" sheetId="7" state="hidden" r:id="rId7"/>
    <sheet name="T7ACC_UPY_Utlsn " sheetId="75" state="hidden" r:id="rId8"/>
    <sheet name="AT-8_Hon_CCH_Pry" sheetId="88" state="hidden" r:id="rId9"/>
    <sheet name="AT-8A_Hon_CCH_UPry" sheetId="114" state="hidden" r:id="rId10"/>
    <sheet name="AT9_TA" sheetId="13" state="hidden" r:id="rId11"/>
    <sheet name="AT10_MME" sheetId="14" state="hidden" r:id="rId12"/>
    <sheet name="AT10A_" sheetId="138" state="hidden" r:id="rId13"/>
    <sheet name="AT-10 B" sheetId="121" state="hidden" r:id="rId14"/>
    <sheet name="AT-10 C" sheetId="123" state="hidden" r:id="rId15"/>
    <sheet name="AT-10D" sheetId="102" state="hidden" r:id="rId16"/>
    <sheet name="AT-10 E" sheetId="142" state="hidden" r:id="rId17"/>
    <sheet name="First-Page" sheetId="270" r:id="rId18"/>
    <sheet name="Contents" sheetId="271" r:id="rId19"/>
    <sheet name="Sheet1" sheetId="272" r:id="rId20"/>
    <sheet name="AT-1-Gen_Info " sheetId="261" r:id="rId21"/>
    <sheet name="AT-2-S1 BUDGET Allocation" sheetId="274" r:id="rId22"/>
    <sheet name="AT_2A_fundflow (2)" sheetId="275" r:id="rId23"/>
    <sheet name="AT-3" sheetId="225" r:id="rId24"/>
    <sheet name="AT3A_cvrg(Insti)_PY" sheetId="226" r:id="rId25"/>
    <sheet name="AT3B_cvrg(Insti)_UPY " sheetId="227" r:id="rId26"/>
    <sheet name="AT3C_cvrg(Insti)_UPY " sheetId="228" r:id="rId27"/>
    <sheet name="enrolment vs availed_PY" sheetId="229" r:id="rId28"/>
    <sheet name="enrolment vs availed_UPY" sheetId="230" r:id="rId29"/>
    <sheet name="AT-4B" sheetId="231" r:id="rId30"/>
    <sheet name="T5_PLAN_vs_PRFM" sheetId="232" r:id="rId31"/>
    <sheet name="T5A_PLAN_vs_PRFM " sheetId="233" r:id="rId32"/>
    <sheet name="T5B_PLAN_vs_PRFM  (2)" sheetId="234" r:id="rId33"/>
    <sheet name="T5C_Drought_PLAN_vs_PRFM " sheetId="239" r:id="rId34"/>
    <sheet name="T5D_Drought_PLAN_vs_PRFM  " sheetId="240" r:id="rId35"/>
    <sheet name="T6_FG_py_Utlsn1" sheetId="297" r:id="rId36"/>
    <sheet name="T6A_FG_Upy_Utlsn1 " sheetId="298" r:id="rId37"/>
    <sheet name="T6B_Pay_FG_FCI-Pry+UPRY" sheetId="276" r:id="rId38"/>
    <sheet name="T6C_Coarse_Grain (2)" sheetId="243" r:id="rId39"/>
    <sheet name="T7_CC_PY_Utlsn Final" sheetId="277" r:id="rId40"/>
    <sheet name="T7A_CC_UPY_Utlsn Final" sheetId="281" r:id="rId41"/>
    <sheet name="AT-8_Hon_CCH_Pry (2)" sheetId="282" r:id="rId42"/>
    <sheet name="AT-8A_Hon_CCH_UPry (2)" sheetId="278" r:id="rId43"/>
    <sheet name="AT9_TA PS MS" sheetId="279" r:id="rId44"/>
    <sheet name="AT10_MME Final" sheetId="280" r:id="rId45"/>
    <sheet name="AT10A_ (2)" sheetId="244" r:id="rId46"/>
    <sheet name="AT-10 B " sheetId="283" r:id="rId47"/>
    <sheet name="AT-10 C (2)" sheetId="290" r:id="rId48"/>
    <sheet name="AT-10D (2)" sheetId="293" r:id="rId49"/>
    <sheet name="AT-10 E (2)" sheetId="238" r:id="rId50"/>
    <sheet name="AT-10 F" sheetId="296" r:id="rId51"/>
    <sheet name="AT11_KS Year wise" sheetId="262" r:id="rId52"/>
    <sheet name="AT11A_KS-District wise" sheetId="263" r:id="rId53"/>
    <sheet name="AT12_KD-New" sheetId="264" r:id="rId54"/>
    <sheet name="AT12A_KD-Replacement" sheetId="265" r:id="rId55"/>
    <sheet name="AT-13Mode of cooking (2)" sheetId="284" r:id="rId56"/>
    <sheet name="AT-14" sheetId="269" r:id="rId57"/>
    <sheet name="AT-14 A" sheetId="245" r:id="rId58"/>
    <sheet name="AT-15" sheetId="291" r:id="rId59"/>
    <sheet name="AT-16 (2)" sheetId="246" r:id="rId60"/>
    <sheet name="AT-17" sheetId="295" r:id="rId61"/>
    <sheet name="AT18_Details_Community " sheetId="294" r:id="rId62"/>
    <sheet name="AT_19_Impl_Agency (2)" sheetId="247" r:id="rId63"/>
    <sheet name="AT_20_CentralCookingagency  (2)" sheetId="266" r:id="rId64"/>
    <sheet name="AT-21 (2)" sheetId="267" r:id="rId65"/>
    <sheet name="revised AT-22" sheetId="268" r:id="rId66"/>
    <sheet name="AT-23 MIS (2)" sheetId="248" r:id="rId67"/>
    <sheet name="AT-23A _AMS (2)" sheetId="249" r:id="rId68"/>
    <sheet name="AT-24 (2)" sheetId="288" r:id="rId69"/>
    <sheet name="Details AT-25" sheetId="289" r:id="rId70"/>
    <sheet name="AT26_NoWD (2)" sheetId="209" r:id="rId71"/>
    <sheet name="AT26A_NoWD (2)" sheetId="210" r:id="rId72"/>
    <sheet name="AT27_Req_FG_CA_Pry (4)" sheetId="299" r:id="rId73"/>
    <sheet name="AT27A_Req_FG_CA_U Pry  (4)" sheetId="300" r:id="rId74"/>
    <sheet name="AT27B_Req_FG_CA_N CLP (2)" sheetId="301" r:id="rId75"/>
    <sheet name="AT27C_Req_FG_Drought -Pry " sheetId="253" r:id="rId76"/>
    <sheet name="AT27D_Req_FG_Drought -UPry " sheetId="254" r:id="rId77"/>
    <sheet name="AT_28_RqmtKitchen" sheetId="255" r:id="rId78"/>
    <sheet name="AT-28A_RqmtPlinthArea" sheetId="256" r:id="rId79"/>
    <sheet name="AT-28B_Kitchen repair" sheetId="257" r:id="rId80"/>
    <sheet name="AT29_Replacement KD " sheetId="258" r:id="rId81"/>
    <sheet name="AT29_A_Replacement KD" sheetId="259" r:id="rId82"/>
    <sheet name="AT-30_Coook-cum-Helper (2)" sheetId="260" r:id="rId83"/>
    <sheet name="AT_31_Budget_provision Nor+Dro " sheetId="285" r:id="rId84"/>
    <sheet name="AT32_Drought Pry Util (2)" sheetId="286" r:id="rId85"/>
    <sheet name="AT32 A_Drought Pry Up Util" sheetId="287" r:id="rId86"/>
    <sheet name="Mode of cooking" sheetId="103" state="hidden" r:id="rId87"/>
    <sheet name="AT-16" sheetId="133" state="hidden" r:id="rId88"/>
    <sheet name="AT_19_Impl_Agency" sheetId="84" state="hidden" r:id="rId89"/>
    <sheet name="AT_20_CentralCookingagency " sheetId="119" state="hidden" r:id="rId90"/>
    <sheet name="AT-21" sheetId="105" state="hidden" r:id="rId91"/>
    <sheet name="AT-23 MIS" sheetId="101" state="hidden" r:id="rId92"/>
    <sheet name="AT-23A _AMS" sheetId="139" state="hidden" r:id="rId93"/>
    <sheet name="AT-24" sheetId="104" state="hidden" r:id="rId94"/>
    <sheet name="AT-25" sheetId="109" state="hidden" r:id="rId95"/>
    <sheet name="Sheet1 (2)" sheetId="137" state="hidden" r:id="rId96"/>
    <sheet name="AT26_NoWD" sheetId="27" state="hidden" r:id="rId97"/>
    <sheet name="AT26A_NoWD" sheetId="28" state="hidden" r:id="rId98"/>
    <sheet name="AT-30_Coook-cum-Helper" sheetId="65" state="hidden" r:id="rId99"/>
    <sheet name="AT_31_Budget_provision " sheetId="98" state="hidden" r:id="rId100"/>
    <sheet name="AT32_Drought Pry Util" sheetId="148" state="hidden" r:id="rId101"/>
    <sheet name="AT-32A Drought UPry Util" sheetId="149" state="hidden" r:id="rId102"/>
  </sheets>
  <definedNames>
    <definedName name="_xlnm._FilterDatabase" localSheetId="52" hidden="1">'AT11A_KS-District wise'!$A$11:$S$11</definedName>
    <definedName name="_xlnm._FilterDatabase" localSheetId="85" hidden="1">'AT32 A_Drought Pry Up Util'!$A$10:$T$62</definedName>
    <definedName name="_xlnm._FilterDatabase" localSheetId="84" hidden="1" xml:space="preserve">      'AT32_Drought Pry Util (2)'!$A$10:$V$62</definedName>
    <definedName name="_xlnm._FilterDatabase" localSheetId="43" hidden="1">'AT9_TA PS MS'!$A$10:$V$10</definedName>
    <definedName name="_xlnm._FilterDatabase" localSheetId="39" hidden="1">'T7_CC_PY_Utlsn Final'!$A$11:$R$63</definedName>
    <definedName name="_xlnm._FilterDatabase" localSheetId="40" hidden="1">'T7A_CC_UPY_Utlsn Final'!$A$11:$R$63</definedName>
    <definedName name="_xlnm.Database" localSheetId="83">#REF!</definedName>
    <definedName name="_xlnm.Database" localSheetId="46">#REF!</definedName>
    <definedName name="_xlnm.Database" localSheetId="44">#REF!</definedName>
    <definedName name="_xlnm.Database" localSheetId="55">#REF!</definedName>
    <definedName name="_xlnm.Database" localSheetId="68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21">#REF!</definedName>
    <definedName name="_xlnm.Database" localSheetId="85">#REF!</definedName>
    <definedName name="_xlnm.Database" localSheetId="43">#REF!</definedName>
    <definedName name="_xlnm.Database" localSheetId="69">#REF!</definedName>
    <definedName name="_xlnm.Database" localSheetId="35">#REF!</definedName>
    <definedName name="_xlnm.Database" localSheetId="36">#REF!</definedName>
    <definedName name="_xlnm.Database" localSheetId="37">#REF!</definedName>
    <definedName name="_xlnm.Database">#REF!</definedName>
    <definedName name="e" localSheetId="83">#REF!</definedName>
    <definedName name="e" localSheetId="46">#REF!</definedName>
    <definedName name="e" localSheetId="44">#REF!</definedName>
    <definedName name="e" localSheetId="55">#REF!</definedName>
    <definedName name="e" localSheetId="68">#REF!</definedName>
    <definedName name="e" localSheetId="72">#REF!</definedName>
    <definedName name="e" localSheetId="73">#REF!</definedName>
    <definedName name="e" localSheetId="74">#REF!</definedName>
    <definedName name="e" localSheetId="21">#REF!</definedName>
    <definedName name="e" localSheetId="85">#REF!</definedName>
    <definedName name="e" localSheetId="43">#REF!</definedName>
    <definedName name="e" localSheetId="69">#REF!</definedName>
    <definedName name="e" localSheetId="35">#REF!</definedName>
    <definedName name="e" localSheetId="36">#REF!</definedName>
    <definedName name="e" localSheetId="37">#REF!</definedName>
    <definedName name="e">#REF!</definedName>
    <definedName name="ff" localSheetId="83">#REF!</definedName>
    <definedName name="ff" localSheetId="46">#REF!</definedName>
    <definedName name="ff" localSheetId="44">#REF!</definedName>
    <definedName name="ff" localSheetId="55">#REF!</definedName>
    <definedName name="ff" localSheetId="72">#REF!</definedName>
    <definedName name="ff" localSheetId="73">#REF!</definedName>
    <definedName name="ff" localSheetId="74">#REF!</definedName>
    <definedName name="ff" localSheetId="85">#REF!</definedName>
    <definedName name="ff" localSheetId="43">#REF!</definedName>
    <definedName name="ff" localSheetId="35">#REF!</definedName>
    <definedName name="ff" localSheetId="36">#REF!</definedName>
    <definedName name="ff" localSheetId="37">#REF!</definedName>
    <definedName name="ff">#REF!</definedName>
    <definedName name="_xlnm.Print_Area" localSheetId="88">AT_19_Impl_Agency!$A$1:$J$41</definedName>
    <definedName name="_xlnm.Print_Area" localSheetId="62">'AT_19_Impl_Agency (2)'!$A$1:$J$75</definedName>
    <definedName name="_xlnm.Print_Area" localSheetId="89">'AT_20_CentralCookingagency '!$A$1:$M$38</definedName>
    <definedName name="_xlnm.Print_Area" localSheetId="63">'AT_20_CentralCookingagency  (2)'!$A$1:$M$73</definedName>
    <definedName name="_xlnm.Print_Area" localSheetId="77">AT_28_RqmtKitchen!$A$1:$R$68</definedName>
    <definedName name="_xlnm.Print_Area" localSheetId="1">AT_2A_fundflow!$A$1:$V$29</definedName>
    <definedName name="_xlnm.Print_Area" localSheetId="22">'AT_2A_fundflow (2)'!$A$1:$U$35</definedName>
    <definedName name="_xlnm.Print_Area" localSheetId="99">'AT_31_Budget_provision '!$A$1:$W$35</definedName>
    <definedName name="_xlnm.Print_Area" localSheetId="83">'AT_31_Budget_provision Nor+Dro '!$A$1:$Z$35</definedName>
    <definedName name="_xlnm.Print_Area" localSheetId="13">'AT-10 B'!$A$1:$J$33</definedName>
    <definedName name="_xlnm.Print_Area" localSheetId="46">'AT-10 B '!$A$1:$J$69</definedName>
    <definedName name="_xlnm.Print_Area" localSheetId="14">'AT-10 C'!$A$1:$J$23</definedName>
    <definedName name="_xlnm.Print_Area" localSheetId="47">'AT-10 C (2)'!$A$1:$J$66</definedName>
    <definedName name="_xlnm.Print_Area" localSheetId="16">'AT-10 E'!$A$1:$G$24</definedName>
    <definedName name="_xlnm.Print_Area" localSheetId="49">'AT-10 E (2)'!$A$1:$G$63</definedName>
    <definedName name="_xlnm.Print_Area" localSheetId="50">'AT-10 F'!$A$1:$H$67</definedName>
    <definedName name="_xlnm.Print_Area" localSheetId="11">AT10_MME!$A$1:$H$32</definedName>
    <definedName name="_xlnm.Print_Area" localSheetId="44">'AT10_MME Final'!$A$1:$H$32</definedName>
    <definedName name="_xlnm.Print_Area" localSheetId="12">AT10A_!$A$1:$E$34</definedName>
    <definedName name="_xlnm.Print_Area" localSheetId="45">'AT10A_ (2)'!$A$1:$E$70</definedName>
    <definedName name="_xlnm.Print_Area" localSheetId="15">'AT-10D'!$A$1:$H$31</definedName>
    <definedName name="_xlnm.Print_Area" localSheetId="48">'AT-10D (2)'!$A$1:$H$28</definedName>
    <definedName name="_xlnm.Print_Area" localSheetId="51">'AT11_KS Year wise'!$A$1:$K$33</definedName>
    <definedName name="_xlnm.Print_Area" localSheetId="52">'AT11A_KS-District wise'!$A$1:$K$72</definedName>
    <definedName name="_xlnm.Print_Area" localSheetId="53">'AT12_KD-New'!$A$1:$K$71</definedName>
    <definedName name="_xlnm.Print_Area" localSheetId="54">'AT12A_KD-Replacement'!$A$1:$K$71</definedName>
    <definedName name="_xlnm.Print_Area" localSheetId="55">'AT-13Mode of cooking (2)'!$A$1:$H$67</definedName>
    <definedName name="_xlnm.Print_Area" localSheetId="56">'AT-14'!$A$1:$N$66</definedName>
    <definedName name="_xlnm.Print_Area" localSheetId="57">'AT-14 A'!$A$1:$H$65</definedName>
    <definedName name="_xlnm.Print_Area" localSheetId="58">'AT-15'!$A$1:$L$66</definedName>
    <definedName name="_xlnm.Print_Area" localSheetId="87">'AT-16'!$A$1:$K$32</definedName>
    <definedName name="_xlnm.Print_Area" localSheetId="59">'AT-16 (2)'!$A$1:$K$67</definedName>
    <definedName name="_xlnm.Print_Area" localSheetId="61">'AT18_Details_Community '!$A$1:$F$68</definedName>
    <definedName name="_xlnm.Print_Area" localSheetId="20">'AT-1-Gen_Info '!$A$1:$T$55</definedName>
    <definedName name="_xlnm.Print_Area" localSheetId="66">'AT-23 MIS (2)'!$A$1:$P$69</definedName>
    <definedName name="_xlnm.Print_Area" localSheetId="67">'AT-23A _AMS (2)'!$A$1:$P$73</definedName>
    <definedName name="_xlnm.Print_Area" localSheetId="93">'AT-24'!$A$1:$M$33</definedName>
    <definedName name="_xlnm.Print_Area" localSheetId="68">'AT-24 (2)'!$A$1:$M$68</definedName>
    <definedName name="_xlnm.Print_Area" localSheetId="96">AT26_NoWD!$A$1:$L$31</definedName>
    <definedName name="_xlnm.Print_Area" localSheetId="70">'AT26_NoWD (2)'!$A$1:$L$31</definedName>
    <definedName name="_xlnm.Print_Area" localSheetId="97">AT26A_NoWD!$A$1:$K$32</definedName>
    <definedName name="_xlnm.Print_Area" localSheetId="71">'AT26A_NoWD (2)'!$A$1:$K$32</definedName>
    <definedName name="_xlnm.Print_Area" localSheetId="72">'AT27_Req_FG_CA_Pry (4)'!$A$1:$T$72</definedName>
    <definedName name="_xlnm.Print_Area" localSheetId="73">'AT27A_Req_FG_CA_U Pry  (4)'!$A$1:$T$72</definedName>
    <definedName name="_xlnm.Print_Area" localSheetId="74">'AT27B_Req_FG_CA_N CLP (2)'!$A$1:$P$72</definedName>
    <definedName name="_xlnm.Print_Area" localSheetId="75">'AT27C_Req_FG_Drought -Pry '!$A$1:$P$69</definedName>
    <definedName name="_xlnm.Print_Area" localSheetId="76">'AT27D_Req_FG_Drought -UPry '!$A$1:$P$72</definedName>
    <definedName name="_xlnm.Print_Area" localSheetId="78">'AT-28A_RqmtPlinthArea'!$A$1:$S$67</definedName>
    <definedName name="_xlnm.Print_Area" localSheetId="79">'AT-28B_Kitchen repair'!$A$1:$G$69</definedName>
    <definedName name="_xlnm.Print_Area" localSheetId="81">'AT29_A_Replacement KD'!$A$1:$V$69</definedName>
    <definedName name="_xlnm.Print_Area" localSheetId="80">'AT29_Replacement KD '!$A$1:$V$68</definedName>
    <definedName name="_xlnm.Print_Area" localSheetId="0">'AT-2-S1 BUDGET'!$A$1:$V$31</definedName>
    <definedName name="_xlnm.Print_Area" localSheetId="21">'AT-2-S1 BUDGET Allocation'!$A$1:$Y$38</definedName>
    <definedName name="_xlnm.Print_Area" localSheetId="23">'AT-3'!$A$1:$H$68</definedName>
    <definedName name="_xlnm.Print_Area" localSheetId="98">'AT-30_Coook-cum-Helper'!$A$1:$L$33</definedName>
    <definedName name="_xlnm.Print_Area" localSheetId="82">'AT-30_Coook-cum-Helper (2)'!$A$1:$L$68</definedName>
    <definedName name="_xlnm.Print_Area" localSheetId="85">'AT32 A_Drought Pry Up Util'!$A$1:$N$68</definedName>
    <definedName name="_xlnm.Print_Area" localSheetId="100">'AT32_Drought Pry Util'!$A$1:$J$35</definedName>
    <definedName name="_xlnm.Print_Area" localSheetId="84">'AT32_Drought Pry Util (2)'!$A$1:$N$68</definedName>
    <definedName name="_xlnm.Print_Area" localSheetId="101">'AT-32A Drought UPry Util'!$A$1:$J$35</definedName>
    <definedName name="_xlnm.Print_Area" localSheetId="24">'AT3A_cvrg(Insti)_PY'!$A$1:$N$74</definedName>
    <definedName name="_xlnm.Print_Area" localSheetId="25">'AT3B_cvrg(Insti)_UPY '!$A$1:$N$74</definedName>
    <definedName name="_xlnm.Print_Area" localSheetId="26">'AT3C_cvrg(Insti)_UPY '!$A$1:$N$74</definedName>
    <definedName name="_xlnm.Print_Area" localSheetId="29">'AT-4B'!$A$1:$G$67</definedName>
    <definedName name="_xlnm.Print_Area" localSheetId="8">'AT-8_Hon_CCH_Pry'!$A$1:$V$38</definedName>
    <definedName name="_xlnm.Print_Area" localSheetId="41" xml:space="preserve">      'AT-8_Hon_CCH_Pry (2)'!$A$1:$V$71</definedName>
    <definedName name="_xlnm.Print_Area" localSheetId="9">'AT-8A_Hon_CCH_UPry'!$A$1:$V$37</definedName>
    <definedName name="_xlnm.Print_Area" localSheetId="42">'AT-8A_Hon_CCH_UPry (2)'!$A$1:$V$71</definedName>
    <definedName name="_xlnm.Print_Area" localSheetId="10">AT9_TA!$A$1:$I$33</definedName>
    <definedName name="_xlnm.Print_Area" localSheetId="43">'AT9_TA PS MS'!$A$1:$J$69</definedName>
    <definedName name="_xlnm.Print_Area" localSheetId="18">Contents!$A$1:$C$68</definedName>
    <definedName name="_xlnm.Print_Area" localSheetId="27">'enrolment vs availed_PY'!$A$1:$Q$72</definedName>
    <definedName name="_xlnm.Print_Area" localSheetId="28">'enrolment vs availed_UPY'!$A$1:$R$73</definedName>
    <definedName name="_xlnm.Print_Area" localSheetId="17">'First-Page'!$A$1:$O$40</definedName>
    <definedName name="_xlnm.Print_Area" localSheetId="86">'Mode of cooking'!$A$1:$H$32</definedName>
    <definedName name="_xlnm.Print_Area" localSheetId="19">Sheet1!$A$1:$J$24</definedName>
    <definedName name="_xlnm.Print_Area" localSheetId="95">'Sheet1 (2)'!$A$1:$J$24</definedName>
    <definedName name="_xlnm.Print_Area" localSheetId="30">T5_PLAN_vs_PRFM!$A$1:$J$70</definedName>
    <definedName name="_xlnm.Print_Area" localSheetId="31">'T5A_PLAN_vs_PRFM '!$A$1:$J$70</definedName>
    <definedName name="_xlnm.Print_Area" localSheetId="32">'T5B_PLAN_vs_PRFM  (2)'!$A$1:$J$70</definedName>
    <definedName name="_xlnm.Print_Area" localSheetId="33">'T5C_Drought_PLAN_vs_PRFM '!$A$1:$J$70</definedName>
    <definedName name="_xlnm.Print_Area" localSheetId="34">'T5D_Drought_PLAN_vs_PRFM  '!$A$1:$J$70</definedName>
    <definedName name="_xlnm.Print_Area" localSheetId="2">T6_FG_py_Utlsn!$A$1:$L$35</definedName>
    <definedName name="_xlnm.Print_Area" localSheetId="35">T6_FG_py_Utlsn1!$A$1:$L$68</definedName>
    <definedName name="_xlnm.Print_Area" localSheetId="3">'T6A_FG_Upy_Utlsn '!$A$1:$L$36</definedName>
    <definedName name="_xlnm.Print_Area" localSheetId="36">'T6A_FG_Upy_Utlsn1 '!$A$1:$L$71</definedName>
    <definedName name="_xlnm.Print_Area" localSheetId="4">T6B_Pay_FG_FCI_Pry!$A$1:$M$34</definedName>
    <definedName name="_xlnm.Print_Area" localSheetId="37">'T6B_Pay_FG_FCI-Pry+UPRY'!$A$1:$N$74</definedName>
    <definedName name="_xlnm.Print_Area" localSheetId="5">T6C_Coarse_Grain!$A$1:$L$37</definedName>
    <definedName name="_xlnm.Print_Area" localSheetId="38">'T6C_Coarse_Grain (2)'!$A$1:$L$71</definedName>
    <definedName name="_xlnm.Print_Area" localSheetId="6">T7_CC_PY_Utlsn!$A$1:$Q$37</definedName>
    <definedName name="_xlnm.Print_Area" localSheetId="39">'T7_CC_PY_Utlsn Final'!$A$1:$R$70</definedName>
    <definedName name="_xlnm.Print_Area" localSheetId="40">'T7A_CC_UPY_Utlsn Final'!$A$1:$R$70</definedName>
    <definedName name="_xlnm.Print_Area" localSheetId="7">'T7ACC_UPY_Utlsn '!$A$1:$Q$36</definedName>
    <definedName name="_xlnm.Print_Titles" localSheetId="62">'AT_19_Impl_Agency (2)'!$7:$9</definedName>
    <definedName name="_xlnm.Print_Titles" localSheetId="46">'AT-10 B '!$6:$10</definedName>
    <definedName name="_xlnm.Print_Titles" localSheetId="45">'AT10A_ (2)'!$10:$12</definedName>
    <definedName name="_xlnm.Print_Titles" localSheetId="55">'AT-13Mode of cooking (2)'!$7:$9</definedName>
    <definedName name="_xlnm.Print_Titles" localSheetId="57">'AT-14 A'!$5:$7</definedName>
    <definedName name="_xlnm.Print_Titles" localSheetId="59">'AT-16 (2)'!$6:$8</definedName>
    <definedName name="_xlnm.Print_Titles" localSheetId="66">'AT-23 MIS (2)'!$9:$11</definedName>
    <definedName name="_xlnm.Print_Titles" localSheetId="67">'AT-23A _AMS (2)'!$13:$15</definedName>
    <definedName name="_xlnm.Print_Titles" localSheetId="68">'AT-24 (2)'!$6:$10</definedName>
    <definedName name="_xlnm.Print_Titles" localSheetId="72">'AT27_Req_FG_CA_Pry (4)'!$8:$10</definedName>
    <definedName name="_xlnm.Print_Titles" localSheetId="73">'AT27A_Req_FG_CA_U Pry  (4)'!$8:$10</definedName>
    <definedName name="_xlnm.Print_Titles" localSheetId="74">'AT27B_Req_FG_CA_N CLP (2)'!$8:$10</definedName>
    <definedName name="_xlnm.Print_Titles" localSheetId="75">'AT27C_Req_FG_Drought -Pry '!$8:$10</definedName>
    <definedName name="_xlnm.Print_Titles" localSheetId="76">'AT27D_Req_FG_Drought -UPry '!$8:$10</definedName>
    <definedName name="_xlnm.Print_Titles" localSheetId="85">'AT32 A_Drought Pry Up Util'!$8:$10</definedName>
    <definedName name="_xlnm.Print_Titles" localSheetId="84">'AT32_Drought Pry Util (2)'!$8:$10</definedName>
    <definedName name="_xlnm.Print_Titles" localSheetId="41">'AT-8_Hon_CCH_Pry (2)'!$9:$11</definedName>
    <definedName name="_xlnm.Print_Titles" localSheetId="42">'AT-8A_Hon_CCH_UPry (2)'!$9:$11</definedName>
    <definedName name="_xlnm.Print_Titles" localSheetId="43">'AT9_TA PS MS'!$9:$10</definedName>
    <definedName name="_xlnm.Print_Titles" localSheetId="32">'T5B_PLAN_vs_PRFM  (2)'!$A$9:$IV$11</definedName>
    <definedName name="_xlnm.Print_Titles" localSheetId="33">'T5C_Drought_PLAN_vs_PRFM '!$9:$11</definedName>
    <definedName name="_xlnm.Print_Titles" localSheetId="34">'T5D_Drought_PLAN_vs_PRFM  '!$9:$11</definedName>
    <definedName name="_xlnm.Print_Titles" localSheetId="35">T6_FG_py_Utlsn1!$8:$10</definedName>
    <definedName name="_xlnm.Print_Titles" localSheetId="36">'T6A_FG_Upy_Utlsn1 '!$9:$11</definedName>
    <definedName name="_xlnm.Print_Titles" localSheetId="37">'T6B_Pay_FG_FCI-Pry+UPRY'!$9:$12</definedName>
    <definedName name="_xlnm.Print_Titles" localSheetId="38">'T6C_Coarse_Grain (2)'!$8:$10</definedName>
    <definedName name="_xlnm.Print_Titles" localSheetId="39">'T7_CC_PY_Utlsn Final'!$9:$11</definedName>
    <definedName name="_xlnm.Print_Titles" localSheetId="40">'T7A_CC_UPY_Utlsn Final'!$9:$11</definedName>
  </definedNames>
  <calcPr calcId="124519"/>
</workbook>
</file>

<file path=xl/calcChain.xml><?xml version="1.0" encoding="utf-8"?>
<calcChain xmlns="http://schemas.openxmlformats.org/spreadsheetml/2006/main">
  <c r="G65" i="229"/>
  <c r="S13" i="259"/>
  <c r="T13"/>
  <c r="U13"/>
  <c r="V13"/>
  <c r="S14"/>
  <c r="T14"/>
  <c r="U14"/>
  <c r="V14"/>
  <c r="S15"/>
  <c r="T15"/>
  <c r="U15"/>
  <c r="V15"/>
  <c r="S16"/>
  <c r="T16"/>
  <c r="U16"/>
  <c r="V16"/>
  <c r="S17"/>
  <c r="T17"/>
  <c r="U17"/>
  <c r="V17"/>
  <c r="S18"/>
  <c r="T18"/>
  <c r="U18"/>
  <c r="V18"/>
  <c r="S19"/>
  <c r="T19"/>
  <c r="U19"/>
  <c r="V19"/>
  <c r="S20"/>
  <c r="T20"/>
  <c r="U20"/>
  <c r="V20"/>
  <c r="S21"/>
  <c r="T21"/>
  <c r="U21"/>
  <c r="V21"/>
  <c r="S22"/>
  <c r="T22"/>
  <c r="U22"/>
  <c r="V22"/>
  <c r="S23"/>
  <c r="T23"/>
  <c r="U23"/>
  <c r="V23"/>
  <c r="S24"/>
  <c r="T24"/>
  <c r="U24"/>
  <c r="V24"/>
  <c r="S25"/>
  <c r="T25"/>
  <c r="U25"/>
  <c r="V25"/>
  <c r="S26"/>
  <c r="T26"/>
  <c r="U26"/>
  <c r="V26"/>
  <c r="S27"/>
  <c r="T27"/>
  <c r="U27"/>
  <c r="V27"/>
  <c r="S28"/>
  <c r="T28"/>
  <c r="U28"/>
  <c r="V28"/>
  <c r="S29"/>
  <c r="T29"/>
  <c r="U29"/>
  <c r="V29"/>
  <c r="S30"/>
  <c r="T30"/>
  <c r="U30"/>
  <c r="V30"/>
  <c r="S31"/>
  <c r="T31"/>
  <c r="U31"/>
  <c r="V31"/>
  <c r="S32"/>
  <c r="T32"/>
  <c r="U32"/>
  <c r="V32"/>
  <c r="S33"/>
  <c r="T33"/>
  <c r="U33"/>
  <c r="V33"/>
  <c r="S34"/>
  <c r="T34"/>
  <c r="U34"/>
  <c r="V34"/>
  <c r="S35"/>
  <c r="T35"/>
  <c r="U35"/>
  <c r="V35"/>
  <c r="S36"/>
  <c r="T36"/>
  <c r="U36"/>
  <c r="V36"/>
  <c r="S37"/>
  <c r="T37"/>
  <c r="U37"/>
  <c r="V37"/>
  <c r="S38"/>
  <c r="T38"/>
  <c r="U38"/>
  <c r="V38"/>
  <c r="S39"/>
  <c r="T39"/>
  <c r="U39"/>
  <c r="V39"/>
  <c r="S40"/>
  <c r="T40"/>
  <c r="U40"/>
  <c r="V40"/>
  <c r="S41"/>
  <c r="T41"/>
  <c r="U41"/>
  <c r="V41"/>
  <c r="S42"/>
  <c r="T42"/>
  <c r="U42"/>
  <c r="V42"/>
  <c r="S43"/>
  <c r="T43"/>
  <c r="U43"/>
  <c r="V43"/>
  <c r="S44"/>
  <c r="T44"/>
  <c r="U44"/>
  <c r="V44"/>
  <c r="S45"/>
  <c r="T45"/>
  <c r="U45"/>
  <c r="V45"/>
  <c r="S46"/>
  <c r="T46"/>
  <c r="U46"/>
  <c r="V46"/>
  <c r="S47"/>
  <c r="T47"/>
  <c r="U47"/>
  <c r="V47"/>
  <c r="S48"/>
  <c r="T48"/>
  <c r="U48"/>
  <c r="V48"/>
  <c r="S49"/>
  <c r="T49"/>
  <c r="U49"/>
  <c r="V49"/>
  <c r="S50"/>
  <c r="T50"/>
  <c r="U50"/>
  <c r="V50"/>
  <c r="S51"/>
  <c r="T51"/>
  <c r="U51"/>
  <c r="V51"/>
  <c r="S52"/>
  <c r="T52"/>
  <c r="U52"/>
  <c r="V52"/>
  <c r="S53"/>
  <c r="T53"/>
  <c r="U53"/>
  <c r="V53"/>
  <c r="S54"/>
  <c r="T54"/>
  <c r="U54"/>
  <c r="V54"/>
  <c r="S55"/>
  <c r="T55"/>
  <c r="U55"/>
  <c r="V55"/>
  <c r="S56"/>
  <c r="T56"/>
  <c r="U56"/>
  <c r="V56"/>
  <c r="S57"/>
  <c r="T57"/>
  <c r="U57"/>
  <c r="V57"/>
  <c r="S58"/>
  <c r="T58"/>
  <c r="U58"/>
  <c r="V58"/>
  <c r="S59"/>
  <c r="T59"/>
  <c r="U59"/>
  <c r="V59"/>
  <c r="S60"/>
  <c r="T60"/>
  <c r="U60"/>
  <c r="V60"/>
  <c r="S61"/>
  <c r="T61"/>
  <c r="U61"/>
  <c r="V61"/>
  <c r="S62"/>
  <c r="T62"/>
  <c r="U62"/>
  <c r="V62"/>
  <c r="P13"/>
  <c r="Q13"/>
  <c r="R13"/>
  <c r="R14"/>
  <c r="P14" s="1"/>
  <c r="Q15"/>
  <c r="R15"/>
  <c r="P15" s="1"/>
  <c r="R16"/>
  <c r="Q16" s="1"/>
  <c r="P17"/>
  <c r="Q17"/>
  <c r="R17"/>
  <c r="R18"/>
  <c r="P18" s="1"/>
  <c r="Q19"/>
  <c r="R19"/>
  <c r="P19" s="1"/>
  <c r="P20"/>
  <c r="R20"/>
  <c r="Q20" s="1"/>
  <c r="P21"/>
  <c r="Q21"/>
  <c r="R21"/>
  <c r="R22"/>
  <c r="P22" s="1"/>
  <c r="Q23"/>
  <c r="R23"/>
  <c r="P23" s="1"/>
  <c r="P24"/>
  <c r="R24"/>
  <c r="Q24" s="1"/>
  <c r="Q25"/>
  <c r="R25"/>
  <c r="P25" s="1"/>
  <c r="R26"/>
  <c r="P26" s="1"/>
  <c r="Q27"/>
  <c r="R27"/>
  <c r="P27" s="1"/>
  <c r="P28"/>
  <c r="R28"/>
  <c r="Q28" s="1"/>
  <c r="Q29"/>
  <c r="R29"/>
  <c r="P29" s="1"/>
  <c r="R30"/>
  <c r="P30" s="1"/>
  <c r="Q31"/>
  <c r="R31"/>
  <c r="P31" s="1"/>
  <c r="R32"/>
  <c r="Q32" s="1"/>
  <c r="P33"/>
  <c r="Q33"/>
  <c r="R33"/>
  <c r="R34"/>
  <c r="P34" s="1"/>
  <c r="Q35"/>
  <c r="R35"/>
  <c r="P35" s="1"/>
  <c r="R36"/>
  <c r="Q36" s="1"/>
  <c r="Q37"/>
  <c r="R37"/>
  <c r="P37" s="1"/>
  <c r="R38"/>
  <c r="P38" s="1"/>
  <c r="Q39"/>
  <c r="R39"/>
  <c r="P39" s="1"/>
  <c r="R40"/>
  <c r="Q40" s="1"/>
  <c r="Q41"/>
  <c r="R41"/>
  <c r="P41" s="1"/>
  <c r="R42"/>
  <c r="P42" s="1"/>
  <c r="Q43"/>
  <c r="R43"/>
  <c r="P43" s="1"/>
  <c r="R44"/>
  <c r="Q44" s="1"/>
  <c r="Q45"/>
  <c r="R45"/>
  <c r="P45" s="1"/>
  <c r="R46"/>
  <c r="P46" s="1"/>
  <c r="Q47"/>
  <c r="R47"/>
  <c r="P47" s="1"/>
  <c r="R48"/>
  <c r="Q48" s="1"/>
  <c r="Q49"/>
  <c r="R49"/>
  <c r="P49" s="1"/>
  <c r="R50"/>
  <c r="P50" s="1"/>
  <c r="Q51"/>
  <c r="R51"/>
  <c r="P51" s="1"/>
  <c r="R52"/>
  <c r="Q52" s="1"/>
  <c r="Q53"/>
  <c r="R53"/>
  <c r="P53" s="1"/>
  <c r="R54"/>
  <c r="P54" s="1"/>
  <c r="Q55"/>
  <c r="R55"/>
  <c r="P55" s="1"/>
  <c r="R56"/>
  <c r="Q56" s="1"/>
  <c r="Q57"/>
  <c r="R57"/>
  <c r="P57" s="1"/>
  <c r="R58"/>
  <c r="P58" s="1"/>
  <c r="Q59"/>
  <c r="R59"/>
  <c r="P59" s="1"/>
  <c r="R60"/>
  <c r="Q60" s="1"/>
  <c r="P61"/>
  <c r="Q61"/>
  <c r="R61"/>
  <c r="R62"/>
  <c r="P62" s="1"/>
  <c r="M13"/>
  <c r="N13"/>
  <c r="L13" s="1"/>
  <c r="N14"/>
  <c r="L14" s="1"/>
  <c r="M15"/>
  <c r="N15"/>
  <c r="L15" s="1"/>
  <c r="N16"/>
  <c r="M16" s="1"/>
  <c r="L17"/>
  <c r="M17"/>
  <c r="N17"/>
  <c r="N18"/>
  <c r="L18" s="1"/>
  <c r="M19"/>
  <c r="N19"/>
  <c r="L19" s="1"/>
  <c r="L20"/>
  <c r="N20"/>
  <c r="M20" s="1"/>
  <c r="L21"/>
  <c r="M21"/>
  <c r="N21"/>
  <c r="N22"/>
  <c r="L22" s="1"/>
  <c r="M23"/>
  <c r="N23"/>
  <c r="L23" s="1"/>
  <c r="L24"/>
  <c r="N24"/>
  <c r="M24" s="1"/>
  <c r="M25"/>
  <c r="N25"/>
  <c r="L25" s="1"/>
  <c r="N26"/>
  <c r="L26" s="1"/>
  <c r="M27"/>
  <c r="N27"/>
  <c r="L27" s="1"/>
  <c r="L28"/>
  <c r="N28"/>
  <c r="M28" s="1"/>
  <c r="M29"/>
  <c r="N29"/>
  <c r="L29" s="1"/>
  <c r="N30"/>
  <c r="L30" s="1"/>
  <c r="M31"/>
  <c r="N31"/>
  <c r="L31" s="1"/>
  <c r="L32"/>
  <c r="N32"/>
  <c r="M32" s="1"/>
  <c r="L33"/>
  <c r="M33"/>
  <c r="N33"/>
  <c r="N34"/>
  <c r="L34" s="1"/>
  <c r="M35"/>
  <c r="N35"/>
  <c r="L35" s="1"/>
  <c r="L36"/>
  <c r="N36"/>
  <c r="M36" s="1"/>
  <c r="L37"/>
  <c r="M37"/>
  <c r="N37"/>
  <c r="N38"/>
  <c r="L38" s="1"/>
  <c r="M39"/>
  <c r="N39"/>
  <c r="L39" s="1"/>
  <c r="N40"/>
  <c r="M40" s="1"/>
  <c r="L41"/>
  <c r="M41"/>
  <c r="N41"/>
  <c r="N42"/>
  <c r="L42" s="1"/>
  <c r="M43"/>
  <c r="N43"/>
  <c r="L43" s="1"/>
  <c r="N44"/>
  <c r="M44" s="1"/>
  <c r="M45"/>
  <c r="N45"/>
  <c r="L45" s="1"/>
  <c r="N46"/>
  <c r="L46" s="1"/>
  <c r="M47"/>
  <c r="N47"/>
  <c r="L47" s="1"/>
  <c r="N48"/>
  <c r="M48" s="1"/>
  <c r="M49"/>
  <c r="N49"/>
  <c r="L49" s="1"/>
  <c r="N50"/>
  <c r="L50" s="1"/>
  <c r="M51"/>
  <c r="N51"/>
  <c r="L51" s="1"/>
  <c r="N52"/>
  <c r="M52" s="1"/>
  <c r="M53"/>
  <c r="N53"/>
  <c r="L53" s="1"/>
  <c r="N54"/>
  <c r="L54" s="1"/>
  <c r="M55"/>
  <c r="N55"/>
  <c r="L55" s="1"/>
  <c r="N56"/>
  <c r="M56" s="1"/>
  <c r="M57"/>
  <c r="N57"/>
  <c r="L57" s="1"/>
  <c r="N58"/>
  <c r="L58" s="1"/>
  <c r="M59"/>
  <c r="N59"/>
  <c r="L59" s="1"/>
  <c r="N60"/>
  <c r="M60" s="1"/>
  <c r="M61"/>
  <c r="N61"/>
  <c r="L61" s="1"/>
  <c r="N62"/>
  <c r="L62" s="1"/>
  <c r="H13"/>
  <c r="I13"/>
  <c r="J13"/>
  <c r="J14"/>
  <c r="H14" s="1"/>
  <c r="I15"/>
  <c r="J15"/>
  <c r="H15" s="1"/>
  <c r="H16"/>
  <c r="J16"/>
  <c r="I16" s="1"/>
  <c r="H17"/>
  <c r="I17"/>
  <c r="J17"/>
  <c r="J18"/>
  <c r="H18" s="1"/>
  <c r="I19"/>
  <c r="J19"/>
  <c r="H19" s="1"/>
  <c r="H20"/>
  <c r="J20"/>
  <c r="I20" s="1"/>
  <c r="H21"/>
  <c r="I21"/>
  <c r="J21"/>
  <c r="J22"/>
  <c r="H22" s="1"/>
  <c r="I23"/>
  <c r="J23"/>
  <c r="H23" s="1"/>
  <c r="H24"/>
  <c r="J24"/>
  <c r="I24" s="1"/>
  <c r="H25"/>
  <c r="I25"/>
  <c r="J25"/>
  <c r="J26"/>
  <c r="H26" s="1"/>
  <c r="I27"/>
  <c r="J27"/>
  <c r="H27" s="1"/>
  <c r="J28"/>
  <c r="I28" s="1"/>
  <c r="H29"/>
  <c r="I29"/>
  <c r="J29"/>
  <c r="J30"/>
  <c r="H30" s="1"/>
  <c r="I31"/>
  <c r="J31"/>
  <c r="H31" s="1"/>
  <c r="H32"/>
  <c r="J32"/>
  <c r="I32" s="1"/>
  <c r="I33"/>
  <c r="J33"/>
  <c r="H33" s="1"/>
  <c r="J34"/>
  <c r="H34" s="1"/>
  <c r="I35"/>
  <c r="J35"/>
  <c r="H35" s="1"/>
  <c r="H36"/>
  <c r="J36"/>
  <c r="I36" s="1"/>
  <c r="I37"/>
  <c r="J37"/>
  <c r="H37" s="1"/>
  <c r="J38"/>
  <c r="H38" s="1"/>
  <c r="I39"/>
  <c r="J39"/>
  <c r="H39" s="1"/>
  <c r="J40"/>
  <c r="I40" s="1"/>
  <c r="I41"/>
  <c r="J41"/>
  <c r="H41" s="1"/>
  <c r="J42"/>
  <c r="H42" s="1"/>
  <c r="I43"/>
  <c r="J43"/>
  <c r="H43" s="1"/>
  <c r="H44"/>
  <c r="J44"/>
  <c r="I44" s="1"/>
  <c r="I45"/>
  <c r="J45"/>
  <c r="H45" s="1"/>
  <c r="J46"/>
  <c r="H46" s="1"/>
  <c r="I47"/>
  <c r="J47"/>
  <c r="H47" s="1"/>
  <c r="H48"/>
  <c r="J48"/>
  <c r="I48" s="1"/>
  <c r="I49"/>
  <c r="J49"/>
  <c r="H49" s="1"/>
  <c r="J50"/>
  <c r="H50" s="1"/>
  <c r="H51"/>
  <c r="I51"/>
  <c r="J51"/>
  <c r="H52"/>
  <c r="J52"/>
  <c r="I52" s="1"/>
  <c r="I53"/>
  <c r="J53"/>
  <c r="H53" s="1"/>
  <c r="J54"/>
  <c r="H54" s="1"/>
  <c r="I55"/>
  <c r="J55"/>
  <c r="H55" s="1"/>
  <c r="H56"/>
  <c r="J56"/>
  <c r="I56" s="1"/>
  <c r="I57"/>
  <c r="J57"/>
  <c r="H57" s="1"/>
  <c r="J58"/>
  <c r="H58" s="1"/>
  <c r="I59"/>
  <c r="J59"/>
  <c r="H59" s="1"/>
  <c r="H60"/>
  <c r="J60"/>
  <c r="I60" s="1"/>
  <c r="I61"/>
  <c r="J61"/>
  <c r="H61" s="1"/>
  <c r="J62"/>
  <c r="H62" s="1"/>
  <c r="E13"/>
  <c r="F13"/>
  <c r="D13" s="1"/>
  <c r="F14"/>
  <c r="D14" s="1"/>
  <c r="E15"/>
  <c r="F15"/>
  <c r="D15" s="1"/>
  <c r="F16"/>
  <c r="E16" s="1"/>
  <c r="E17"/>
  <c r="F17"/>
  <c r="D17" s="1"/>
  <c r="F18"/>
  <c r="D18" s="1"/>
  <c r="D19"/>
  <c r="E19"/>
  <c r="F19"/>
  <c r="D20"/>
  <c r="F20"/>
  <c r="E20" s="1"/>
  <c r="E21"/>
  <c r="F21"/>
  <c r="D21" s="1"/>
  <c r="F22"/>
  <c r="D22" s="1"/>
  <c r="D23"/>
  <c r="E23"/>
  <c r="F23"/>
  <c r="D24"/>
  <c r="F24"/>
  <c r="E24" s="1"/>
  <c r="E25"/>
  <c r="F25"/>
  <c r="D25" s="1"/>
  <c r="F26"/>
  <c r="D26" s="1"/>
  <c r="E27"/>
  <c r="F27"/>
  <c r="D27" s="1"/>
  <c r="D28"/>
  <c r="F28"/>
  <c r="E28" s="1"/>
  <c r="E29"/>
  <c r="F29"/>
  <c r="D29" s="1"/>
  <c r="F30"/>
  <c r="D30" s="1"/>
  <c r="D31"/>
  <c r="E31"/>
  <c r="F31"/>
  <c r="F32"/>
  <c r="E32" s="1"/>
  <c r="E33"/>
  <c r="F33"/>
  <c r="D33" s="1"/>
  <c r="F34"/>
  <c r="D34" s="1"/>
  <c r="E35"/>
  <c r="F35"/>
  <c r="D35" s="1"/>
  <c r="F36"/>
  <c r="E36" s="1"/>
  <c r="D37"/>
  <c r="E37"/>
  <c r="F37"/>
  <c r="F38"/>
  <c r="D38" s="1"/>
  <c r="E39"/>
  <c r="F39"/>
  <c r="D39" s="1"/>
  <c r="F40"/>
  <c r="E40" s="1"/>
  <c r="D41"/>
  <c r="E41"/>
  <c r="F41"/>
  <c r="F42"/>
  <c r="D42" s="1"/>
  <c r="E43"/>
  <c r="F43"/>
  <c r="D43" s="1"/>
  <c r="F44"/>
  <c r="E44" s="1"/>
  <c r="E45"/>
  <c r="F45"/>
  <c r="D45" s="1"/>
  <c r="F46"/>
  <c r="D46" s="1"/>
  <c r="E47"/>
  <c r="F47"/>
  <c r="D47" s="1"/>
  <c r="F48"/>
  <c r="E48" s="1"/>
  <c r="E49"/>
  <c r="F49"/>
  <c r="D49" s="1"/>
  <c r="F50"/>
  <c r="D50" s="1"/>
  <c r="E51"/>
  <c r="F51"/>
  <c r="D51" s="1"/>
  <c r="F52"/>
  <c r="E52" s="1"/>
  <c r="E53"/>
  <c r="F53"/>
  <c r="D53" s="1"/>
  <c r="F54"/>
  <c r="D54" s="1"/>
  <c r="E55"/>
  <c r="F55"/>
  <c r="D55" s="1"/>
  <c r="F56"/>
  <c r="E56" s="1"/>
  <c r="E57"/>
  <c r="F57"/>
  <c r="D57" s="1"/>
  <c r="F58"/>
  <c r="D58" s="1"/>
  <c r="E59"/>
  <c r="F59"/>
  <c r="D59" s="1"/>
  <c r="F60"/>
  <c r="E60" s="1"/>
  <c r="E61"/>
  <c r="F61"/>
  <c r="D61" s="1"/>
  <c r="F62"/>
  <c r="D62" s="1"/>
  <c r="D12"/>
  <c r="AF63"/>
  <c r="AE63"/>
  <c r="AD63"/>
  <c r="AC63"/>
  <c r="AG63"/>
  <c r="X13"/>
  <c r="Y13"/>
  <c r="Z13"/>
  <c r="AA13"/>
  <c r="X14"/>
  <c r="Y14"/>
  <c r="Z14"/>
  <c r="AA14"/>
  <c r="X15"/>
  <c r="Y15"/>
  <c r="Z15"/>
  <c r="AA15"/>
  <c r="X16"/>
  <c r="Y16"/>
  <c r="Z16"/>
  <c r="AA16"/>
  <c r="X17"/>
  <c r="Y17"/>
  <c r="Z17"/>
  <c r="AA17"/>
  <c r="X18"/>
  <c r="Y18"/>
  <c r="Z18"/>
  <c r="AA18"/>
  <c r="X19"/>
  <c r="Y19"/>
  <c r="Z19"/>
  <c r="AA19"/>
  <c r="X20"/>
  <c r="Y20"/>
  <c r="Z20"/>
  <c r="AA20"/>
  <c r="X21"/>
  <c r="Y21"/>
  <c r="Z21"/>
  <c r="AA21"/>
  <c r="X22"/>
  <c r="Y22"/>
  <c r="Z22"/>
  <c r="AA22"/>
  <c r="X23"/>
  <c r="Y23"/>
  <c r="Z23"/>
  <c r="AA23"/>
  <c r="X24"/>
  <c r="Y24"/>
  <c r="Z24"/>
  <c r="AA24"/>
  <c r="X25"/>
  <c r="Y25"/>
  <c r="Z25"/>
  <c r="AA25"/>
  <c r="X26"/>
  <c r="Y26"/>
  <c r="Z26"/>
  <c r="AA26"/>
  <c r="X27"/>
  <c r="Y27"/>
  <c r="Z27"/>
  <c r="AA27"/>
  <c r="X28"/>
  <c r="Y28"/>
  <c r="Z28"/>
  <c r="AA28"/>
  <c r="X29"/>
  <c r="Y29"/>
  <c r="Z29"/>
  <c r="AA29"/>
  <c r="X30"/>
  <c r="Y30"/>
  <c r="Z30"/>
  <c r="AA30"/>
  <c r="X31"/>
  <c r="Y31"/>
  <c r="Z31"/>
  <c r="AA31"/>
  <c r="X32"/>
  <c r="Y32"/>
  <c r="Z32"/>
  <c r="AA32"/>
  <c r="X33"/>
  <c r="Y33"/>
  <c r="Z33"/>
  <c r="AA33"/>
  <c r="X34"/>
  <c r="Y34"/>
  <c r="Z34"/>
  <c r="AA34"/>
  <c r="X35"/>
  <c r="Y35"/>
  <c r="Z35"/>
  <c r="AA35"/>
  <c r="X36"/>
  <c r="Y36"/>
  <c r="Z36"/>
  <c r="AA36"/>
  <c r="X37"/>
  <c r="Y37"/>
  <c r="Z37"/>
  <c r="AA37"/>
  <c r="X38"/>
  <c r="Y38"/>
  <c r="Z38"/>
  <c r="AA38"/>
  <c r="X39"/>
  <c r="Y39"/>
  <c r="Z39"/>
  <c r="AA39"/>
  <c r="X40"/>
  <c r="Y40"/>
  <c r="Z40"/>
  <c r="AA40"/>
  <c r="X41"/>
  <c r="Y41"/>
  <c r="Z41"/>
  <c r="AA41"/>
  <c r="X42"/>
  <c r="Y42"/>
  <c r="Z42"/>
  <c r="AA42"/>
  <c r="X43"/>
  <c r="Y43"/>
  <c r="Z43"/>
  <c r="AA43"/>
  <c r="X44"/>
  <c r="Y44"/>
  <c r="Z44"/>
  <c r="AA44"/>
  <c r="X45"/>
  <c r="Y45"/>
  <c r="Z45"/>
  <c r="AA45"/>
  <c r="X46"/>
  <c r="Y46"/>
  <c r="Z46"/>
  <c r="AA46"/>
  <c r="X47"/>
  <c r="Y47"/>
  <c r="Z47"/>
  <c r="AA47"/>
  <c r="X48"/>
  <c r="Y48"/>
  <c r="Z48"/>
  <c r="AA48"/>
  <c r="X49"/>
  <c r="Y49"/>
  <c r="Z49"/>
  <c r="AA49"/>
  <c r="X50"/>
  <c r="Y50"/>
  <c r="Z50"/>
  <c r="AA50"/>
  <c r="X51"/>
  <c r="Y51"/>
  <c r="Z51"/>
  <c r="AA51"/>
  <c r="X52"/>
  <c r="Y52"/>
  <c r="Z52"/>
  <c r="AA52"/>
  <c r="X53"/>
  <c r="Y53"/>
  <c r="Z53"/>
  <c r="AA53"/>
  <c r="X54"/>
  <c r="Y54"/>
  <c r="Z54"/>
  <c r="AA54"/>
  <c r="X55"/>
  <c r="Y55"/>
  <c r="Z55"/>
  <c r="AA55"/>
  <c r="X56"/>
  <c r="Y56"/>
  <c r="Z56"/>
  <c r="AA56"/>
  <c r="X57"/>
  <c r="Y57"/>
  <c r="Z57"/>
  <c r="AA57"/>
  <c r="X58"/>
  <c r="Y58"/>
  <c r="Z58"/>
  <c r="AA58"/>
  <c r="X59"/>
  <c r="Y59"/>
  <c r="Z59"/>
  <c r="AA59"/>
  <c r="X60"/>
  <c r="Y60"/>
  <c r="Z60"/>
  <c r="AA60"/>
  <c r="X61"/>
  <c r="Y61"/>
  <c r="Z61"/>
  <c r="AA61"/>
  <c r="X62"/>
  <c r="Y62"/>
  <c r="Z62"/>
  <c r="AA62"/>
  <c r="AA12"/>
  <c r="Z12"/>
  <c r="Y12"/>
  <c r="X12"/>
  <c r="AB12" s="1"/>
  <c r="H12" i="280"/>
  <c r="G12" i="257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3"/>
  <c r="F23" s="1"/>
  <c r="G24"/>
  <c r="F24" s="1"/>
  <c r="G25"/>
  <c r="F25" s="1"/>
  <c r="G26"/>
  <c r="F26" s="1"/>
  <c r="G27"/>
  <c r="F27" s="1"/>
  <c r="G28"/>
  <c r="F28" s="1"/>
  <c r="G29"/>
  <c r="F29" s="1"/>
  <c r="G30"/>
  <c r="F30" s="1"/>
  <c r="G31"/>
  <c r="F31" s="1"/>
  <c r="G32"/>
  <c r="F32" s="1"/>
  <c r="G33"/>
  <c r="F33" s="1"/>
  <c r="G34"/>
  <c r="F34" s="1"/>
  <c r="G35"/>
  <c r="F35" s="1"/>
  <c r="G36"/>
  <c r="F36" s="1"/>
  <c r="G37"/>
  <c r="F37" s="1"/>
  <c r="G38"/>
  <c r="F38" s="1"/>
  <c r="G39"/>
  <c r="F39" s="1"/>
  <c r="G40"/>
  <c r="F40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52"/>
  <c r="F52" s="1"/>
  <c r="G53"/>
  <c r="F53" s="1"/>
  <c r="G54"/>
  <c r="F54" s="1"/>
  <c r="G55"/>
  <c r="F55" s="1"/>
  <c r="G56"/>
  <c r="F56" s="1"/>
  <c r="G57"/>
  <c r="F57" s="1"/>
  <c r="G58"/>
  <c r="F58" s="1"/>
  <c r="G59"/>
  <c r="F59" s="1"/>
  <c r="G60"/>
  <c r="F60" s="1"/>
  <c r="G61"/>
  <c r="F61" s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11"/>
  <c r="L64" i="256"/>
  <c r="I66" i="266"/>
  <c r="L65" i="229"/>
  <c r="M13" i="261"/>
  <c r="J12" i="257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11"/>
  <c r="D62"/>
  <c r="O71" i="256"/>
  <c r="N68" i="263"/>
  <c r="N65"/>
  <c r="N63"/>
  <c r="K64" i="300"/>
  <c r="J64" i="299"/>
  <c r="G68" i="295"/>
  <c r="F68"/>
  <c r="E59" i="245"/>
  <c r="F59"/>
  <c r="G59"/>
  <c r="H59"/>
  <c r="D59"/>
  <c r="M16" i="262"/>
  <c r="N13"/>
  <c r="M13"/>
  <c r="S13" i="226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12"/>
  <c r="I28" i="262"/>
  <c r="L83" i="296"/>
  <c r="L79"/>
  <c r="K12" i="279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11"/>
  <c r="T13" i="281"/>
  <c r="W13" s="1"/>
  <c r="U13"/>
  <c r="V13"/>
  <c r="Y13" s="1"/>
  <c r="X13"/>
  <c r="T14"/>
  <c r="W14" s="1"/>
  <c r="U14"/>
  <c r="X14" s="1"/>
  <c r="V14"/>
  <c r="Y14"/>
  <c r="T15"/>
  <c r="W15" s="1"/>
  <c r="U15"/>
  <c r="X15" s="1"/>
  <c r="V15"/>
  <c r="Y15" s="1"/>
  <c r="T16"/>
  <c r="W16" s="1"/>
  <c r="U16"/>
  <c r="V16"/>
  <c r="Y16" s="1"/>
  <c r="X16"/>
  <c r="T17"/>
  <c r="U17"/>
  <c r="X17" s="1"/>
  <c r="V17"/>
  <c r="Y17" s="1"/>
  <c r="W17"/>
  <c r="T18"/>
  <c r="W18" s="1"/>
  <c r="U18"/>
  <c r="X18" s="1"/>
  <c r="V18"/>
  <c r="Y18" s="1"/>
  <c r="T19"/>
  <c r="W19" s="1"/>
  <c r="U19"/>
  <c r="V19"/>
  <c r="Y19" s="1"/>
  <c r="X19"/>
  <c r="T20"/>
  <c r="W20" s="1"/>
  <c r="U20"/>
  <c r="X20" s="1"/>
  <c r="V20"/>
  <c r="Y20"/>
  <c r="T21"/>
  <c r="W21" s="1"/>
  <c r="U21"/>
  <c r="V21"/>
  <c r="Y21" s="1"/>
  <c r="X21"/>
  <c r="T22"/>
  <c r="W22" s="1"/>
  <c r="U22"/>
  <c r="X22" s="1"/>
  <c r="V22"/>
  <c r="Y22" s="1"/>
  <c r="T23"/>
  <c r="W23" s="1"/>
  <c r="U23"/>
  <c r="V23"/>
  <c r="Y23" s="1"/>
  <c r="X23"/>
  <c r="T24"/>
  <c r="W24" s="1"/>
  <c r="U24"/>
  <c r="X24" s="1"/>
  <c r="V24"/>
  <c r="Y24"/>
  <c r="T25"/>
  <c r="W25" s="1"/>
  <c r="U25"/>
  <c r="V25"/>
  <c r="Y25" s="1"/>
  <c r="X25"/>
  <c r="T26"/>
  <c r="W26" s="1"/>
  <c r="U26"/>
  <c r="X26" s="1"/>
  <c r="V26"/>
  <c r="Y26" s="1"/>
  <c r="T27"/>
  <c r="W27" s="1"/>
  <c r="U27"/>
  <c r="V27"/>
  <c r="Y27" s="1"/>
  <c r="X27"/>
  <c r="T28"/>
  <c r="W28" s="1"/>
  <c r="U28"/>
  <c r="X28" s="1"/>
  <c r="V28"/>
  <c r="Y28"/>
  <c r="T29"/>
  <c r="W29" s="1"/>
  <c r="U29"/>
  <c r="V29"/>
  <c r="Y29" s="1"/>
  <c r="X29"/>
  <c r="T30"/>
  <c r="W30" s="1"/>
  <c r="U30"/>
  <c r="X30" s="1"/>
  <c r="V30"/>
  <c r="Y30" s="1"/>
  <c r="T31"/>
  <c r="W31" s="1"/>
  <c r="U31"/>
  <c r="V31"/>
  <c r="Y31" s="1"/>
  <c r="X31"/>
  <c r="T32"/>
  <c r="W32" s="1"/>
  <c r="U32"/>
  <c r="X32" s="1"/>
  <c r="V32"/>
  <c r="Y32"/>
  <c r="T33"/>
  <c r="W33" s="1"/>
  <c r="U33"/>
  <c r="V33"/>
  <c r="Y33" s="1"/>
  <c r="X33"/>
  <c r="T34"/>
  <c r="W34" s="1"/>
  <c r="U34"/>
  <c r="X34" s="1"/>
  <c r="V34"/>
  <c r="Y34" s="1"/>
  <c r="T35"/>
  <c r="W35" s="1"/>
  <c r="U35"/>
  <c r="V35"/>
  <c r="Y35" s="1"/>
  <c r="X35"/>
  <c r="T36"/>
  <c r="W36" s="1"/>
  <c r="U36"/>
  <c r="X36" s="1"/>
  <c r="V36"/>
  <c r="Y36"/>
  <c r="T37"/>
  <c r="W37" s="1"/>
  <c r="U37"/>
  <c r="V37"/>
  <c r="Y37" s="1"/>
  <c r="X37"/>
  <c r="T38"/>
  <c r="W38" s="1"/>
  <c r="U38"/>
  <c r="X38" s="1"/>
  <c r="V38"/>
  <c r="Y38" s="1"/>
  <c r="T39"/>
  <c r="W39" s="1"/>
  <c r="U39"/>
  <c r="V39"/>
  <c r="Y39" s="1"/>
  <c r="X39"/>
  <c r="T40"/>
  <c r="W40" s="1"/>
  <c r="U40"/>
  <c r="X40" s="1"/>
  <c r="V40"/>
  <c r="Y40"/>
  <c r="T41"/>
  <c r="W41" s="1"/>
  <c r="U41"/>
  <c r="V41"/>
  <c r="Y41" s="1"/>
  <c r="X41"/>
  <c r="T42"/>
  <c r="W42" s="1"/>
  <c r="U42"/>
  <c r="X42" s="1"/>
  <c r="V42"/>
  <c r="Y42"/>
  <c r="T43"/>
  <c r="W43" s="1"/>
  <c r="U43"/>
  <c r="V43"/>
  <c r="Y43" s="1"/>
  <c r="X43"/>
  <c r="T44"/>
  <c r="W44" s="1"/>
  <c r="U44"/>
  <c r="X44" s="1"/>
  <c r="V44"/>
  <c r="Y44"/>
  <c r="T45"/>
  <c r="W45" s="1"/>
  <c r="U45"/>
  <c r="V45"/>
  <c r="Y45" s="1"/>
  <c r="X45"/>
  <c r="T46"/>
  <c r="W46" s="1"/>
  <c r="U46"/>
  <c r="X46" s="1"/>
  <c r="V46"/>
  <c r="Y46"/>
  <c r="T47"/>
  <c r="W47" s="1"/>
  <c r="U47"/>
  <c r="V47"/>
  <c r="Y47" s="1"/>
  <c r="X47"/>
  <c r="T48"/>
  <c r="W48" s="1"/>
  <c r="U48"/>
  <c r="X48" s="1"/>
  <c r="V48"/>
  <c r="Y48"/>
  <c r="T49"/>
  <c r="W49" s="1"/>
  <c r="U49"/>
  <c r="V49"/>
  <c r="Y49" s="1"/>
  <c r="X49"/>
  <c r="T50"/>
  <c r="W50" s="1"/>
  <c r="U50"/>
  <c r="X50" s="1"/>
  <c r="V50"/>
  <c r="Y50"/>
  <c r="T51"/>
  <c r="W51" s="1"/>
  <c r="U51"/>
  <c r="V51"/>
  <c r="Y51" s="1"/>
  <c r="X51"/>
  <c r="T52"/>
  <c r="W52" s="1"/>
  <c r="U52"/>
  <c r="X52" s="1"/>
  <c r="V52"/>
  <c r="Y52"/>
  <c r="T53"/>
  <c r="U53"/>
  <c r="X53" s="1"/>
  <c r="V53"/>
  <c r="Y53" s="1"/>
  <c r="W53"/>
  <c r="T54"/>
  <c r="W54" s="1"/>
  <c r="U54"/>
  <c r="X54" s="1"/>
  <c r="V54"/>
  <c r="Y54"/>
  <c r="T55"/>
  <c r="U55"/>
  <c r="X55" s="1"/>
  <c r="V55"/>
  <c r="Y55" s="1"/>
  <c r="W55"/>
  <c r="T56"/>
  <c r="W56" s="1"/>
  <c r="U56"/>
  <c r="X56" s="1"/>
  <c r="V56"/>
  <c r="Y56"/>
  <c r="T57"/>
  <c r="U57"/>
  <c r="X57" s="1"/>
  <c r="V57"/>
  <c r="Y57" s="1"/>
  <c r="W57"/>
  <c r="T58"/>
  <c r="W58" s="1"/>
  <c r="U58"/>
  <c r="X58" s="1"/>
  <c r="V58"/>
  <c r="Y58"/>
  <c r="T59"/>
  <c r="W59" s="1"/>
  <c r="U59"/>
  <c r="X59" s="1"/>
  <c r="V59"/>
  <c r="Y59" s="1"/>
  <c r="T60"/>
  <c r="W60" s="1"/>
  <c r="U60"/>
  <c r="V60"/>
  <c r="X60"/>
  <c r="Y60"/>
  <c r="T61"/>
  <c r="U61"/>
  <c r="X61" s="1"/>
  <c r="V61"/>
  <c r="Y61" s="1"/>
  <c r="W61"/>
  <c r="T62"/>
  <c r="W62" s="1"/>
  <c r="U62"/>
  <c r="V62"/>
  <c r="Y62" s="1"/>
  <c r="X62"/>
  <c r="W12"/>
  <c r="V12"/>
  <c r="Y12" s="1"/>
  <c r="U12"/>
  <c r="X12" s="1"/>
  <c r="T12"/>
  <c r="T13" i="277"/>
  <c r="U13"/>
  <c r="V13"/>
  <c r="Y13" s="1"/>
  <c r="W13"/>
  <c r="X13"/>
  <c r="T14"/>
  <c r="W14" s="1"/>
  <c r="U14"/>
  <c r="X14" s="1"/>
  <c r="V14"/>
  <c r="Y14"/>
  <c r="AA14" i="281" s="1"/>
  <c r="T15" i="277"/>
  <c r="W15" s="1"/>
  <c r="U15"/>
  <c r="V15"/>
  <c r="Y15" s="1"/>
  <c r="X15"/>
  <c r="T16"/>
  <c r="W16" s="1"/>
  <c r="U16"/>
  <c r="V16"/>
  <c r="Y16" s="1"/>
  <c r="X16"/>
  <c r="T17"/>
  <c r="W17" s="1"/>
  <c r="U17"/>
  <c r="V17"/>
  <c r="Y17" s="1"/>
  <c r="X17"/>
  <c r="T18"/>
  <c r="W18" s="1"/>
  <c r="U18"/>
  <c r="X18" s="1"/>
  <c r="V18"/>
  <c r="Y18"/>
  <c r="T19"/>
  <c r="W19" s="1"/>
  <c r="U19"/>
  <c r="V19"/>
  <c r="Y19" s="1"/>
  <c r="X19"/>
  <c r="T20"/>
  <c r="W20" s="1"/>
  <c r="U20"/>
  <c r="V20"/>
  <c r="Y20" s="1"/>
  <c r="AA20" i="281" s="1"/>
  <c r="X20" i="277"/>
  <c r="T21"/>
  <c r="W21" s="1"/>
  <c r="U21"/>
  <c r="X21" s="1"/>
  <c r="V21"/>
  <c r="Y21" s="1"/>
  <c r="T22"/>
  <c r="W22" s="1"/>
  <c r="U22"/>
  <c r="X22" s="1"/>
  <c r="V22"/>
  <c r="Y22" s="1"/>
  <c r="T23"/>
  <c r="W23" s="1"/>
  <c r="U23"/>
  <c r="X23" s="1"/>
  <c r="V23"/>
  <c r="Y23" s="1"/>
  <c r="T24"/>
  <c r="W24" s="1"/>
  <c r="U24"/>
  <c r="V24"/>
  <c r="X24"/>
  <c r="Y24"/>
  <c r="AA24" i="281" s="1"/>
  <c r="T25" i="277"/>
  <c r="U25"/>
  <c r="V25"/>
  <c r="Y25" s="1"/>
  <c r="W25"/>
  <c r="X25"/>
  <c r="T26"/>
  <c r="W26" s="1"/>
  <c r="U26"/>
  <c r="X26" s="1"/>
  <c r="V26"/>
  <c r="Y26" s="1"/>
  <c r="T27"/>
  <c r="W27" s="1"/>
  <c r="U27"/>
  <c r="X27" s="1"/>
  <c r="V27"/>
  <c r="Y27" s="1"/>
  <c r="T28"/>
  <c r="W28" s="1"/>
  <c r="U28"/>
  <c r="V28"/>
  <c r="X28"/>
  <c r="Y28"/>
  <c r="AA28" i="281" s="1"/>
  <c r="T29" i="277"/>
  <c r="U29"/>
  <c r="V29"/>
  <c r="Y29" s="1"/>
  <c r="W29"/>
  <c r="X29"/>
  <c r="T30"/>
  <c r="W30" s="1"/>
  <c r="U30"/>
  <c r="X30" s="1"/>
  <c r="V30"/>
  <c r="Y30" s="1"/>
  <c r="T31"/>
  <c r="W31" s="1"/>
  <c r="U31"/>
  <c r="V31"/>
  <c r="Y31" s="1"/>
  <c r="X31"/>
  <c r="T32"/>
  <c r="W32" s="1"/>
  <c r="U32"/>
  <c r="V32"/>
  <c r="X32"/>
  <c r="Y32"/>
  <c r="AA32" i="281" s="1"/>
  <c r="T33" i="277"/>
  <c r="U33"/>
  <c r="V33"/>
  <c r="Y33" s="1"/>
  <c r="W33"/>
  <c r="X33"/>
  <c r="T34"/>
  <c r="W34" s="1"/>
  <c r="U34"/>
  <c r="X34" s="1"/>
  <c r="V34"/>
  <c r="Y34" s="1"/>
  <c r="T35"/>
  <c r="W35" s="1"/>
  <c r="U35"/>
  <c r="V35"/>
  <c r="Y35" s="1"/>
  <c r="X35"/>
  <c r="T36"/>
  <c r="W36" s="1"/>
  <c r="U36"/>
  <c r="V36"/>
  <c r="X36"/>
  <c r="Y36"/>
  <c r="AA36" i="281" s="1"/>
  <c r="T37" i="277"/>
  <c r="U37"/>
  <c r="V37"/>
  <c r="Y37" s="1"/>
  <c r="W37"/>
  <c r="X37"/>
  <c r="T38"/>
  <c r="W38" s="1"/>
  <c r="U38"/>
  <c r="X38" s="1"/>
  <c r="V38"/>
  <c r="Y38" s="1"/>
  <c r="T39"/>
  <c r="W39" s="1"/>
  <c r="U39"/>
  <c r="V39"/>
  <c r="Y39" s="1"/>
  <c r="X39"/>
  <c r="T40"/>
  <c r="W40" s="1"/>
  <c r="U40"/>
  <c r="V40"/>
  <c r="X40"/>
  <c r="Y40"/>
  <c r="AA40" i="281" s="1"/>
  <c r="T41" i="277"/>
  <c r="U41"/>
  <c r="V41"/>
  <c r="Y41" s="1"/>
  <c r="W41"/>
  <c r="X41"/>
  <c r="T42"/>
  <c r="W42" s="1"/>
  <c r="U42"/>
  <c r="X42" s="1"/>
  <c r="V42"/>
  <c r="Y42" s="1"/>
  <c r="AA42" i="281" s="1"/>
  <c r="T43" i="277"/>
  <c r="W43" s="1"/>
  <c r="U43"/>
  <c r="V43"/>
  <c r="Y43" s="1"/>
  <c r="X43"/>
  <c r="T44"/>
  <c r="W44" s="1"/>
  <c r="U44"/>
  <c r="V44"/>
  <c r="X44"/>
  <c r="Y44"/>
  <c r="AA44" i="281" s="1"/>
  <c r="T45" i="277"/>
  <c r="U45"/>
  <c r="X45" s="1"/>
  <c r="V45"/>
  <c r="Y45" s="1"/>
  <c r="W45"/>
  <c r="T46"/>
  <c r="W46" s="1"/>
  <c r="U46"/>
  <c r="X46" s="1"/>
  <c r="V46"/>
  <c r="Y46"/>
  <c r="AA46" i="281" s="1"/>
  <c r="T47" i="277"/>
  <c r="U47"/>
  <c r="V47"/>
  <c r="Y47" s="1"/>
  <c r="W47"/>
  <c r="X47"/>
  <c r="T48"/>
  <c r="W48" s="1"/>
  <c r="U48"/>
  <c r="V48"/>
  <c r="X48"/>
  <c r="Y48"/>
  <c r="AA48" i="281" s="1"/>
  <c r="T49" i="277"/>
  <c r="U49"/>
  <c r="X49" s="1"/>
  <c r="V49"/>
  <c r="Y49" s="1"/>
  <c r="W49"/>
  <c r="T50"/>
  <c r="W50" s="1"/>
  <c r="U50"/>
  <c r="X50" s="1"/>
  <c r="V50"/>
  <c r="Y50" s="1"/>
  <c r="AA50" i="281" s="1"/>
  <c r="T51" i="277"/>
  <c r="W51" s="1"/>
  <c r="U51"/>
  <c r="V51"/>
  <c r="Y51" s="1"/>
  <c r="X51"/>
  <c r="T52"/>
  <c r="W52" s="1"/>
  <c r="U52"/>
  <c r="V52"/>
  <c r="X52"/>
  <c r="Y52"/>
  <c r="T53"/>
  <c r="U53"/>
  <c r="V53"/>
  <c r="Y53" s="1"/>
  <c r="W53"/>
  <c r="X53"/>
  <c r="T54"/>
  <c r="W54" s="1"/>
  <c r="U54"/>
  <c r="X54" s="1"/>
  <c r="V54"/>
  <c r="Y54" s="1"/>
  <c r="T55"/>
  <c r="W55" s="1"/>
  <c r="U55"/>
  <c r="V55"/>
  <c r="Y55" s="1"/>
  <c r="X55"/>
  <c r="T56"/>
  <c r="W56" s="1"/>
  <c r="U56"/>
  <c r="V56"/>
  <c r="X56"/>
  <c r="Y56"/>
  <c r="T57"/>
  <c r="U57"/>
  <c r="V57"/>
  <c r="Y57" s="1"/>
  <c r="W57"/>
  <c r="X57"/>
  <c r="T58"/>
  <c r="W58" s="1"/>
  <c r="U58"/>
  <c r="X58" s="1"/>
  <c r="V58"/>
  <c r="Y58" s="1"/>
  <c r="AA58" i="281" s="1"/>
  <c r="T59" i="277"/>
  <c r="W59" s="1"/>
  <c r="U59"/>
  <c r="X59" s="1"/>
  <c r="V59"/>
  <c r="Y59" s="1"/>
  <c r="T60"/>
  <c r="W60" s="1"/>
  <c r="U60"/>
  <c r="V60"/>
  <c r="X60"/>
  <c r="Y60"/>
  <c r="T61"/>
  <c r="U61"/>
  <c r="V61"/>
  <c r="Y61" s="1"/>
  <c r="W61"/>
  <c r="X61"/>
  <c r="T62"/>
  <c r="W62" s="1"/>
  <c r="U62"/>
  <c r="X62" s="1"/>
  <c r="V62"/>
  <c r="Y62" s="1"/>
  <c r="X12"/>
  <c r="U12"/>
  <c r="V12"/>
  <c r="Y12" s="1"/>
  <c r="T12"/>
  <c r="W12" s="1"/>
  <c r="V14" i="276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13"/>
  <c r="Q62" i="259" l="1"/>
  <c r="Q58"/>
  <c r="Q54"/>
  <c r="Q50"/>
  <c r="Q46"/>
  <c r="Q42"/>
  <c r="Q38"/>
  <c r="Q34"/>
  <c r="Q30"/>
  <c r="Q26"/>
  <c r="Q22"/>
  <c r="Q18"/>
  <c r="Q14"/>
  <c r="P60"/>
  <c r="P56"/>
  <c r="P52"/>
  <c r="P48"/>
  <c r="P44"/>
  <c r="P40"/>
  <c r="P36"/>
  <c r="P32"/>
  <c r="P16"/>
  <c r="M62"/>
  <c r="M58"/>
  <c r="M54"/>
  <c r="M50"/>
  <c r="M46"/>
  <c r="M42"/>
  <c r="M38"/>
  <c r="M34"/>
  <c r="M30"/>
  <c r="M26"/>
  <c r="M22"/>
  <c r="M18"/>
  <c r="M14"/>
  <c r="L60"/>
  <c r="L56"/>
  <c r="L52"/>
  <c r="L48"/>
  <c r="L44"/>
  <c r="L40"/>
  <c r="L16"/>
  <c r="I62"/>
  <c r="I58"/>
  <c r="I54"/>
  <c r="I50"/>
  <c r="I46"/>
  <c r="I42"/>
  <c r="I38"/>
  <c r="I34"/>
  <c r="I30"/>
  <c r="I26"/>
  <c r="I22"/>
  <c r="I18"/>
  <c r="I14"/>
  <c r="H40"/>
  <c r="H28"/>
  <c r="E62"/>
  <c r="E58"/>
  <c r="E54"/>
  <c r="E50"/>
  <c r="E46"/>
  <c r="E42"/>
  <c r="E38"/>
  <c r="E34"/>
  <c r="E30"/>
  <c r="E26"/>
  <c r="E22"/>
  <c r="E18"/>
  <c r="E14"/>
  <c r="D60"/>
  <c r="D56"/>
  <c r="D52"/>
  <c r="D48"/>
  <c r="D44"/>
  <c r="D40"/>
  <c r="D36"/>
  <c r="D32"/>
  <c r="D16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E61" i="257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J62"/>
  <c r="I62"/>
  <c r="AA62" i="281"/>
  <c r="AA61"/>
  <c r="AA59"/>
  <c r="AA57"/>
  <c r="AA55"/>
  <c r="AA53"/>
  <c r="AA51"/>
  <c r="AA49"/>
  <c r="AA47"/>
  <c r="AA45"/>
  <c r="AA43"/>
  <c r="AA41"/>
  <c r="AA39"/>
  <c r="AA26"/>
  <c r="AA25"/>
  <c r="AA23"/>
  <c r="AA60"/>
  <c r="AA56"/>
  <c r="AA54"/>
  <c r="AA52"/>
  <c r="AA38"/>
  <c r="AA37"/>
  <c r="AA35"/>
  <c r="AA22"/>
  <c r="AA21"/>
  <c r="AA19"/>
  <c r="AA34"/>
  <c r="AA33"/>
  <c r="AA31"/>
  <c r="AA18"/>
  <c r="AA17"/>
  <c r="AA16"/>
  <c r="AA12"/>
  <c r="AA30"/>
  <c r="AA29"/>
  <c r="AA27"/>
  <c r="AA15"/>
  <c r="AA13"/>
  <c r="E70" i="298" l="1"/>
  <c r="F70"/>
  <c r="D70"/>
  <c r="E72" i="297"/>
  <c r="F72"/>
  <c r="D72"/>
  <c r="D67" i="265"/>
  <c r="C67"/>
  <c r="D64" i="282"/>
  <c r="E66" s="1"/>
  <c r="C64"/>
  <c r="T14" i="276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13"/>
  <c r="T12" i="297"/>
  <c r="U12"/>
  <c r="V12"/>
  <c r="W12"/>
  <c r="Y12"/>
  <c r="T13"/>
  <c r="U13"/>
  <c r="V13"/>
  <c r="W13"/>
  <c r="Y13"/>
  <c r="T14"/>
  <c r="U14"/>
  <c r="V14"/>
  <c r="W14"/>
  <c r="Y14"/>
  <c r="T15"/>
  <c r="U15"/>
  <c r="V15"/>
  <c r="W15"/>
  <c r="Y15"/>
  <c r="T16"/>
  <c r="U16"/>
  <c r="V16"/>
  <c r="W16"/>
  <c r="Y16"/>
  <c r="T17"/>
  <c r="U17"/>
  <c r="V17"/>
  <c r="W17"/>
  <c r="Y17"/>
  <c r="T18"/>
  <c r="U18"/>
  <c r="V18"/>
  <c r="W18"/>
  <c r="Y18"/>
  <c r="T19"/>
  <c r="U19"/>
  <c r="V19"/>
  <c r="W19"/>
  <c r="Y19"/>
  <c r="T20"/>
  <c r="U20"/>
  <c r="V20"/>
  <c r="W20"/>
  <c r="Y20"/>
  <c r="T21"/>
  <c r="U21"/>
  <c r="V21"/>
  <c r="W21"/>
  <c r="Y21"/>
  <c r="T22"/>
  <c r="U22"/>
  <c r="V22"/>
  <c r="W22"/>
  <c r="Y22"/>
  <c r="T23"/>
  <c r="U23"/>
  <c r="V23"/>
  <c r="W23"/>
  <c r="Y23"/>
  <c r="T24"/>
  <c r="U24"/>
  <c r="V24"/>
  <c r="W24"/>
  <c r="Y24"/>
  <c r="T25"/>
  <c r="U25"/>
  <c r="V25"/>
  <c r="W25"/>
  <c r="Y25"/>
  <c r="T26"/>
  <c r="U26"/>
  <c r="V26"/>
  <c r="W26"/>
  <c r="Y26"/>
  <c r="T27"/>
  <c r="U27"/>
  <c r="V27"/>
  <c r="W27"/>
  <c r="Y27"/>
  <c r="T28"/>
  <c r="U28"/>
  <c r="V28"/>
  <c r="W28"/>
  <c r="Y28"/>
  <c r="T29"/>
  <c r="U29"/>
  <c r="V29"/>
  <c r="W29"/>
  <c r="Y29"/>
  <c r="T30"/>
  <c r="U30"/>
  <c r="V30"/>
  <c r="W30"/>
  <c r="Y30"/>
  <c r="T31"/>
  <c r="U31"/>
  <c r="V31"/>
  <c r="W31"/>
  <c r="Y31"/>
  <c r="T32"/>
  <c r="U32"/>
  <c r="V32"/>
  <c r="W32"/>
  <c r="Y32"/>
  <c r="T33"/>
  <c r="U33"/>
  <c r="V33"/>
  <c r="W33"/>
  <c r="Y33"/>
  <c r="T34"/>
  <c r="U34"/>
  <c r="V34"/>
  <c r="W34"/>
  <c r="Y34"/>
  <c r="T35"/>
  <c r="U35"/>
  <c r="V35"/>
  <c r="W35"/>
  <c r="Y35"/>
  <c r="T36"/>
  <c r="U36"/>
  <c r="V36"/>
  <c r="W36"/>
  <c r="Y36"/>
  <c r="T37"/>
  <c r="U37"/>
  <c r="V37"/>
  <c r="W37"/>
  <c r="Y37"/>
  <c r="T38"/>
  <c r="U38"/>
  <c r="V38"/>
  <c r="W38"/>
  <c r="Y38"/>
  <c r="T39"/>
  <c r="U39"/>
  <c r="V39"/>
  <c r="W39"/>
  <c r="Y39"/>
  <c r="T40"/>
  <c r="U40"/>
  <c r="V40"/>
  <c r="W40"/>
  <c r="Y40"/>
  <c r="T41"/>
  <c r="U41"/>
  <c r="V41"/>
  <c r="W41"/>
  <c r="Y41"/>
  <c r="T42"/>
  <c r="U42"/>
  <c r="V42"/>
  <c r="W42"/>
  <c r="Y42"/>
  <c r="T43"/>
  <c r="U43"/>
  <c r="V43"/>
  <c r="W43"/>
  <c r="Y43"/>
  <c r="T44"/>
  <c r="U44"/>
  <c r="V44"/>
  <c r="W44"/>
  <c r="Y44"/>
  <c r="T45"/>
  <c r="U45"/>
  <c r="V45"/>
  <c r="W45"/>
  <c r="Y45"/>
  <c r="T46"/>
  <c r="U46"/>
  <c r="V46"/>
  <c r="W46"/>
  <c r="Y46"/>
  <c r="T47"/>
  <c r="U47"/>
  <c r="V47"/>
  <c r="W47"/>
  <c r="Y47"/>
  <c r="T48"/>
  <c r="U48"/>
  <c r="V48"/>
  <c r="W48"/>
  <c r="Y48"/>
  <c r="T49"/>
  <c r="U49"/>
  <c r="V49"/>
  <c r="W49"/>
  <c r="Y49"/>
  <c r="T50"/>
  <c r="U50"/>
  <c r="V50"/>
  <c r="W50"/>
  <c r="Y50"/>
  <c r="T51"/>
  <c r="U51"/>
  <c r="V51"/>
  <c r="W51"/>
  <c r="Y51"/>
  <c r="T52"/>
  <c r="U52"/>
  <c r="V52"/>
  <c r="W52"/>
  <c r="Y52"/>
  <c r="T53"/>
  <c r="U53"/>
  <c r="V53"/>
  <c r="W53"/>
  <c r="Y53"/>
  <c r="T54"/>
  <c r="U54"/>
  <c r="V54"/>
  <c r="W54"/>
  <c r="Y54"/>
  <c r="T55"/>
  <c r="U55"/>
  <c r="V55"/>
  <c r="W55"/>
  <c r="Y55"/>
  <c r="T56"/>
  <c r="U56"/>
  <c r="V56"/>
  <c r="W56"/>
  <c r="Y56"/>
  <c r="T57"/>
  <c r="U57"/>
  <c r="V57"/>
  <c r="W57"/>
  <c r="Y57"/>
  <c r="T58"/>
  <c r="U58"/>
  <c r="V58"/>
  <c r="W58"/>
  <c r="Y58"/>
  <c r="T59"/>
  <c r="U59"/>
  <c r="V59"/>
  <c r="W59"/>
  <c r="Y59"/>
  <c r="T60"/>
  <c r="U60"/>
  <c r="V60"/>
  <c r="W60"/>
  <c r="Y60"/>
  <c r="T61"/>
  <c r="U61"/>
  <c r="V61"/>
  <c r="W61"/>
  <c r="Y61"/>
  <c r="U11"/>
  <c r="V11"/>
  <c r="W11"/>
  <c r="Y11"/>
  <c r="T11"/>
  <c r="P62" i="301"/>
  <c r="N62"/>
  <c r="M62"/>
  <c r="L62"/>
  <c r="K62"/>
  <c r="J62"/>
  <c r="I62"/>
  <c r="H62"/>
  <c r="C62"/>
  <c r="G61"/>
  <c r="F61"/>
  <c r="E61"/>
  <c r="P61" s="1"/>
  <c r="G60"/>
  <c r="F60"/>
  <c r="E60"/>
  <c r="P60" s="1"/>
  <c r="G59"/>
  <c r="F59"/>
  <c r="E59"/>
  <c r="P59" s="1"/>
  <c r="G58"/>
  <c r="F58"/>
  <c r="E58"/>
  <c r="P58" s="1"/>
  <c r="G57"/>
  <c r="F57"/>
  <c r="E57"/>
  <c r="P57" s="1"/>
  <c r="G56"/>
  <c r="F56"/>
  <c r="E56"/>
  <c r="P56" s="1"/>
  <c r="G55"/>
  <c r="F55"/>
  <c r="E55"/>
  <c r="P55" s="1"/>
  <c r="G54"/>
  <c r="F54"/>
  <c r="E54"/>
  <c r="P54" s="1"/>
  <c r="G53"/>
  <c r="F53"/>
  <c r="E53"/>
  <c r="P53" s="1"/>
  <c r="G52"/>
  <c r="F52"/>
  <c r="E52"/>
  <c r="P52" s="1"/>
  <c r="G51"/>
  <c r="F51"/>
  <c r="E51"/>
  <c r="P51" s="1"/>
  <c r="G50"/>
  <c r="F50"/>
  <c r="E50"/>
  <c r="P50" s="1"/>
  <c r="G49"/>
  <c r="F49"/>
  <c r="E49"/>
  <c r="P49" s="1"/>
  <c r="G48"/>
  <c r="F48"/>
  <c r="E48"/>
  <c r="P48" s="1"/>
  <c r="E47"/>
  <c r="P47" s="1"/>
  <c r="G46"/>
  <c r="F46"/>
  <c r="E46"/>
  <c r="P46" s="1"/>
  <c r="G45"/>
  <c r="F45"/>
  <c r="E45"/>
  <c r="P45" s="1"/>
  <c r="G44"/>
  <c r="F44"/>
  <c r="E44"/>
  <c r="P44" s="1"/>
  <c r="G43"/>
  <c r="F43"/>
  <c r="E43"/>
  <c r="P43" s="1"/>
  <c r="G42"/>
  <c r="F42"/>
  <c r="E42"/>
  <c r="P42" s="1"/>
  <c r="G41"/>
  <c r="F41"/>
  <c r="E41"/>
  <c r="P41" s="1"/>
  <c r="G40"/>
  <c r="F40"/>
  <c r="E40"/>
  <c r="P40" s="1"/>
  <c r="G39"/>
  <c r="F39"/>
  <c r="E39"/>
  <c r="P39" s="1"/>
  <c r="G38"/>
  <c r="F38"/>
  <c r="E38"/>
  <c r="P38" s="1"/>
  <c r="G37"/>
  <c r="F37"/>
  <c r="E37"/>
  <c r="P37" s="1"/>
  <c r="G36"/>
  <c r="F36"/>
  <c r="E36"/>
  <c r="P36" s="1"/>
  <c r="G35"/>
  <c r="F35"/>
  <c r="E35"/>
  <c r="P35" s="1"/>
  <c r="G34"/>
  <c r="F34"/>
  <c r="E34"/>
  <c r="P34" s="1"/>
  <c r="E33"/>
  <c r="P33" s="1"/>
  <c r="G32"/>
  <c r="F32"/>
  <c r="E32"/>
  <c r="P32" s="1"/>
  <c r="G31"/>
  <c r="F31"/>
  <c r="E31"/>
  <c r="P31" s="1"/>
  <c r="G30"/>
  <c r="F30"/>
  <c r="E30"/>
  <c r="P30" s="1"/>
  <c r="E29"/>
  <c r="P29" s="1"/>
  <c r="G28"/>
  <c r="F28"/>
  <c r="E28"/>
  <c r="P28" s="1"/>
  <c r="G27"/>
  <c r="F27"/>
  <c r="E27"/>
  <c r="P27" s="1"/>
  <c r="G26"/>
  <c r="F26"/>
  <c r="E26"/>
  <c r="P26" s="1"/>
  <c r="G25"/>
  <c r="F25"/>
  <c r="E25"/>
  <c r="P25" s="1"/>
  <c r="G24"/>
  <c r="F24"/>
  <c r="E24"/>
  <c r="P24" s="1"/>
  <c r="G23"/>
  <c r="F23"/>
  <c r="E23"/>
  <c r="P23" s="1"/>
  <c r="G22"/>
  <c r="F22"/>
  <c r="E22"/>
  <c r="P22" s="1"/>
  <c r="G21"/>
  <c r="F21"/>
  <c r="E21"/>
  <c r="P21" s="1"/>
  <c r="G20"/>
  <c r="F20"/>
  <c r="E20"/>
  <c r="P20" s="1"/>
  <c r="G19"/>
  <c r="F19"/>
  <c r="E19"/>
  <c r="P19" s="1"/>
  <c r="G18"/>
  <c r="F18"/>
  <c r="E18"/>
  <c r="P18" s="1"/>
  <c r="G17"/>
  <c r="F17"/>
  <c r="E17"/>
  <c r="P17" s="1"/>
  <c r="G16"/>
  <c r="F16"/>
  <c r="E16"/>
  <c r="P16" s="1"/>
  <c r="G15"/>
  <c r="F15"/>
  <c r="E15"/>
  <c r="G14"/>
  <c r="F14"/>
  <c r="E14"/>
  <c r="P14" s="1"/>
  <c r="G13"/>
  <c r="F13"/>
  <c r="E13"/>
  <c r="P13" s="1"/>
  <c r="G12"/>
  <c r="F12"/>
  <c r="E12"/>
  <c r="P12" s="1"/>
  <c r="G11"/>
  <c r="G62" s="1"/>
  <c r="F11"/>
  <c r="E11"/>
  <c r="P11" s="1"/>
  <c r="R62" i="300"/>
  <c r="Q62"/>
  <c r="P62"/>
  <c r="O62"/>
  <c r="N62"/>
  <c r="M62"/>
  <c r="L62"/>
  <c r="F62"/>
  <c r="E62"/>
  <c r="D62"/>
  <c r="C62"/>
  <c r="G61"/>
  <c r="I61" s="1"/>
  <c r="T61" s="1"/>
  <c r="G60"/>
  <c r="I60" s="1"/>
  <c r="T60" s="1"/>
  <c r="I59"/>
  <c r="T59" s="1"/>
  <c r="G59"/>
  <c r="G58"/>
  <c r="I58" s="1"/>
  <c r="T58" s="1"/>
  <c r="G57"/>
  <c r="I57" s="1"/>
  <c r="I56"/>
  <c r="T56" s="1"/>
  <c r="G56"/>
  <c r="G55"/>
  <c r="I55" s="1"/>
  <c r="T55" s="1"/>
  <c r="K54"/>
  <c r="G54"/>
  <c r="J54" s="1"/>
  <c r="G53"/>
  <c r="I53" s="1"/>
  <c r="T53" s="1"/>
  <c r="I52"/>
  <c r="J52" s="1"/>
  <c r="G52"/>
  <c r="G51"/>
  <c r="J50"/>
  <c r="G50"/>
  <c r="K50" s="1"/>
  <c r="G49"/>
  <c r="I49" s="1"/>
  <c r="T49" s="1"/>
  <c r="I48"/>
  <c r="T48" s="1"/>
  <c r="G48"/>
  <c r="G47"/>
  <c r="I47" s="1"/>
  <c r="T47" s="1"/>
  <c r="G46"/>
  <c r="I46" s="1"/>
  <c r="T46" s="1"/>
  <c r="G45"/>
  <c r="J45" s="1"/>
  <c r="K44"/>
  <c r="G44"/>
  <c r="J44" s="1"/>
  <c r="G43"/>
  <c r="I43" s="1"/>
  <c r="T43" s="1"/>
  <c r="G42"/>
  <c r="K42" s="1"/>
  <c r="J41"/>
  <c r="G41"/>
  <c r="K41" s="1"/>
  <c r="G40"/>
  <c r="I40" s="1"/>
  <c r="T40" s="1"/>
  <c r="J39"/>
  <c r="G39"/>
  <c r="K39" s="1"/>
  <c r="G38"/>
  <c r="I38" s="1"/>
  <c r="K38" s="1"/>
  <c r="G37"/>
  <c r="J37" s="1"/>
  <c r="I36"/>
  <c r="T36" s="1"/>
  <c r="G36"/>
  <c r="G35"/>
  <c r="I35" s="1"/>
  <c r="T35" s="1"/>
  <c r="K34"/>
  <c r="J34"/>
  <c r="I34"/>
  <c r="T34" s="1"/>
  <c r="G34"/>
  <c r="G33"/>
  <c r="I33" s="1"/>
  <c r="T33" s="1"/>
  <c r="I32"/>
  <c r="T32" s="1"/>
  <c r="G32"/>
  <c r="G31"/>
  <c r="I31" s="1"/>
  <c r="T31" s="1"/>
  <c r="K30"/>
  <c r="J30"/>
  <c r="I30"/>
  <c r="T30" s="1"/>
  <c r="G30"/>
  <c r="G29"/>
  <c r="I29" s="1"/>
  <c r="T29" s="1"/>
  <c r="I28"/>
  <c r="T28" s="1"/>
  <c r="G28"/>
  <c r="G27"/>
  <c r="I27" s="1"/>
  <c r="T27" s="1"/>
  <c r="K26"/>
  <c r="I26"/>
  <c r="T26" s="1"/>
  <c r="G26"/>
  <c r="J26" s="1"/>
  <c r="G25"/>
  <c r="I25" s="1"/>
  <c r="T25" s="1"/>
  <c r="K24"/>
  <c r="I24"/>
  <c r="T24" s="1"/>
  <c r="G24"/>
  <c r="J24" s="1"/>
  <c r="G23"/>
  <c r="I23" s="1"/>
  <c r="T23" s="1"/>
  <c r="I22"/>
  <c r="T22" s="1"/>
  <c r="G22"/>
  <c r="J22" s="1"/>
  <c r="G21"/>
  <c r="I21" s="1"/>
  <c r="T21" s="1"/>
  <c r="G20"/>
  <c r="I20" s="1"/>
  <c r="T20" s="1"/>
  <c r="G19"/>
  <c r="I19" s="1"/>
  <c r="T19" s="1"/>
  <c r="G18"/>
  <c r="J18" s="1"/>
  <c r="G17"/>
  <c r="I17" s="1"/>
  <c r="T17" s="1"/>
  <c r="G16"/>
  <c r="I16" s="1"/>
  <c r="T16" s="1"/>
  <c r="J15"/>
  <c r="G15"/>
  <c r="K15" s="1"/>
  <c r="G14"/>
  <c r="J14" s="1"/>
  <c r="G13"/>
  <c r="I13" s="1"/>
  <c r="I12"/>
  <c r="T12" s="1"/>
  <c r="G12"/>
  <c r="J12" s="1"/>
  <c r="G11"/>
  <c r="J11" s="1"/>
  <c r="F62" i="299"/>
  <c r="E62"/>
  <c r="D62"/>
  <c r="C62"/>
  <c r="K61"/>
  <c r="G61"/>
  <c r="J61" s="1"/>
  <c r="G60"/>
  <c r="I60" s="1"/>
  <c r="T60" s="1"/>
  <c r="G59"/>
  <c r="I59" s="1"/>
  <c r="T59" s="1"/>
  <c r="G58"/>
  <c r="K58" s="1"/>
  <c r="I57"/>
  <c r="T57" s="1"/>
  <c r="G57"/>
  <c r="G56"/>
  <c r="I56" s="1"/>
  <c r="T56" s="1"/>
  <c r="G55"/>
  <c r="K55" s="1"/>
  <c r="G54"/>
  <c r="K54" s="1"/>
  <c r="I53"/>
  <c r="T53" s="1"/>
  <c r="G53"/>
  <c r="I52"/>
  <c r="J52" s="1"/>
  <c r="G52"/>
  <c r="G51"/>
  <c r="I51" s="1"/>
  <c r="T51" s="1"/>
  <c r="G50"/>
  <c r="J50" s="1"/>
  <c r="G49"/>
  <c r="I49" s="1"/>
  <c r="T49" s="1"/>
  <c r="G48"/>
  <c r="I48" s="1"/>
  <c r="T48" s="1"/>
  <c r="G47"/>
  <c r="I47" s="1"/>
  <c r="T47" s="1"/>
  <c r="G46"/>
  <c r="I46" s="1"/>
  <c r="T46" s="1"/>
  <c r="G45"/>
  <c r="K45" s="1"/>
  <c r="J44"/>
  <c r="G44"/>
  <c r="K44" s="1"/>
  <c r="I43"/>
  <c r="T43" s="1"/>
  <c r="G43"/>
  <c r="K42"/>
  <c r="J42"/>
  <c r="I42"/>
  <c r="T42" s="1"/>
  <c r="G42"/>
  <c r="G41"/>
  <c r="J41" s="1"/>
  <c r="I40"/>
  <c r="T40" s="1"/>
  <c r="G40"/>
  <c r="G39"/>
  <c r="J39" s="1"/>
  <c r="I38"/>
  <c r="T38" s="1"/>
  <c r="G38"/>
  <c r="G37"/>
  <c r="J37" s="1"/>
  <c r="I36"/>
  <c r="T36" s="1"/>
  <c r="G36"/>
  <c r="G35"/>
  <c r="I35" s="1"/>
  <c r="T35" s="1"/>
  <c r="K34"/>
  <c r="J34"/>
  <c r="G34"/>
  <c r="I34" s="1"/>
  <c r="T34" s="1"/>
  <c r="G33"/>
  <c r="I33" s="1"/>
  <c r="T33" s="1"/>
  <c r="I32"/>
  <c r="T32" s="1"/>
  <c r="G32"/>
  <c r="G31"/>
  <c r="I31" s="1"/>
  <c r="T31" s="1"/>
  <c r="K30"/>
  <c r="G30"/>
  <c r="J30" s="1"/>
  <c r="G29"/>
  <c r="I29" s="1"/>
  <c r="T29" s="1"/>
  <c r="G28"/>
  <c r="I28" s="1"/>
  <c r="T28" s="1"/>
  <c r="G27"/>
  <c r="I27" s="1"/>
  <c r="T27" s="1"/>
  <c r="G26"/>
  <c r="K26" s="1"/>
  <c r="G25"/>
  <c r="I25" s="1"/>
  <c r="T25" s="1"/>
  <c r="K24"/>
  <c r="J24"/>
  <c r="I24"/>
  <c r="T24" s="1"/>
  <c r="G24"/>
  <c r="G23"/>
  <c r="I23" s="1"/>
  <c r="T23" s="1"/>
  <c r="K22"/>
  <c r="J22"/>
  <c r="G22"/>
  <c r="I22" s="1"/>
  <c r="T22" s="1"/>
  <c r="G21"/>
  <c r="J21" s="1"/>
  <c r="I20"/>
  <c r="T20" s="1"/>
  <c r="G20"/>
  <c r="G19"/>
  <c r="I19" s="1"/>
  <c r="T19" s="1"/>
  <c r="K18"/>
  <c r="J18"/>
  <c r="G18"/>
  <c r="I18" s="1"/>
  <c r="T18" s="1"/>
  <c r="G17"/>
  <c r="J17" s="1"/>
  <c r="J16"/>
  <c r="I16"/>
  <c r="T16" s="1"/>
  <c r="G15"/>
  <c r="I15" s="1"/>
  <c r="T15" s="1"/>
  <c r="K14"/>
  <c r="G14"/>
  <c r="J14" s="1"/>
  <c r="G13"/>
  <c r="I13" s="1"/>
  <c r="T13" s="1"/>
  <c r="G12"/>
  <c r="K12" s="1"/>
  <c r="G11"/>
  <c r="I63" i="298"/>
  <c r="H63"/>
  <c r="E63"/>
  <c r="O63" s="1"/>
  <c r="P63" s="1"/>
  <c r="D63"/>
  <c r="C63"/>
  <c r="R62"/>
  <c r="S62" s="1"/>
  <c r="P62"/>
  <c r="O62"/>
  <c r="L62"/>
  <c r="G62"/>
  <c r="S61"/>
  <c r="R61"/>
  <c r="O61"/>
  <c r="P61" s="1"/>
  <c r="L61"/>
  <c r="G61"/>
  <c r="R60"/>
  <c r="S60" s="1"/>
  <c r="P60"/>
  <c r="O60"/>
  <c r="L60"/>
  <c r="G60"/>
  <c r="S59"/>
  <c r="R59"/>
  <c r="O59"/>
  <c r="P59" s="1"/>
  <c r="L59"/>
  <c r="G59"/>
  <c r="R58"/>
  <c r="S58" s="1"/>
  <c r="P58"/>
  <c r="O58"/>
  <c r="L58"/>
  <c r="G58"/>
  <c r="S57"/>
  <c r="R57"/>
  <c r="O57"/>
  <c r="P57" s="1"/>
  <c r="L57"/>
  <c r="G57"/>
  <c r="R56"/>
  <c r="S56" s="1"/>
  <c r="P56"/>
  <c r="O56"/>
  <c r="L56"/>
  <c r="G56"/>
  <c r="S55"/>
  <c r="R55"/>
  <c r="O55"/>
  <c r="P55" s="1"/>
  <c r="L55"/>
  <c r="G55"/>
  <c r="R54"/>
  <c r="S54" s="1"/>
  <c r="P54"/>
  <c r="O54"/>
  <c r="L54"/>
  <c r="G54"/>
  <c r="S53"/>
  <c r="R53"/>
  <c r="O53"/>
  <c r="P53" s="1"/>
  <c r="L53"/>
  <c r="G53"/>
  <c r="R52"/>
  <c r="S52" s="1"/>
  <c r="P52"/>
  <c r="O52"/>
  <c r="L52"/>
  <c r="G52"/>
  <c r="O51"/>
  <c r="P51" s="1"/>
  <c r="L51"/>
  <c r="J51"/>
  <c r="R51" s="1"/>
  <c r="S51" s="1"/>
  <c r="G51"/>
  <c r="S50"/>
  <c r="R50"/>
  <c r="P50"/>
  <c r="O50"/>
  <c r="L50"/>
  <c r="G50"/>
  <c r="S49"/>
  <c r="R49"/>
  <c r="P49"/>
  <c r="O49"/>
  <c r="L49"/>
  <c r="G49"/>
  <c r="S48"/>
  <c r="R48"/>
  <c r="P48"/>
  <c r="O48"/>
  <c r="L48"/>
  <c r="G48"/>
  <c r="S47"/>
  <c r="R47"/>
  <c r="P47"/>
  <c r="O47"/>
  <c r="L47"/>
  <c r="G47"/>
  <c r="S46"/>
  <c r="R46"/>
  <c r="P46"/>
  <c r="O46"/>
  <c r="L46"/>
  <c r="G46"/>
  <c r="S45"/>
  <c r="R45"/>
  <c r="P45"/>
  <c r="O45"/>
  <c r="L45"/>
  <c r="G45"/>
  <c r="S44"/>
  <c r="R44"/>
  <c r="P44"/>
  <c r="O44"/>
  <c r="L44"/>
  <c r="G44"/>
  <c r="S43"/>
  <c r="R43"/>
  <c r="P43"/>
  <c r="O43"/>
  <c r="L43"/>
  <c r="G43"/>
  <c r="S42"/>
  <c r="R42"/>
  <c r="P42"/>
  <c r="O42"/>
  <c r="L42"/>
  <c r="G42"/>
  <c r="S41"/>
  <c r="R41"/>
  <c r="P41"/>
  <c r="O41"/>
  <c r="L41"/>
  <c r="G41"/>
  <c r="S40"/>
  <c r="R40"/>
  <c r="P40"/>
  <c r="O40"/>
  <c r="L40"/>
  <c r="G40"/>
  <c r="S39"/>
  <c r="R39"/>
  <c r="P39"/>
  <c r="O39"/>
  <c r="L39"/>
  <c r="G39"/>
  <c r="S38"/>
  <c r="R38"/>
  <c r="P38"/>
  <c r="O38"/>
  <c r="L38"/>
  <c r="G38"/>
  <c r="S37"/>
  <c r="R37"/>
  <c r="P37"/>
  <c r="O37"/>
  <c r="L37"/>
  <c r="G37"/>
  <c r="S36"/>
  <c r="R36"/>
  <c r="P36"/>
  <c r="O36"/>
  <c r="L36"/>
  <c r="G36"/>
  <c r="S35"/>
  <c r="R35"/>
  <c r="P35"/>
  <c r="O35"/>
  <c r="L35"/>
  <c r="G35"/>
  <c r="P34"/>
  <c r="O34"/>
  <c r="L34"/>
  <c r="J34"/>
  <c r="R34" s="1"/>
  <c r="S34" s="1"/>
  <c r="G34"/>
  <c r="R33"/>
  <c r="S33" s="1"/>
  <c r="P33"/>
  <c r="O33"/>
  <c r="L33"/>
  <c r="G33"/>
  <c r="S32"/>
  <c r="R32"/>
  <c r="O32"/>
  <c r="P32" s="1"/>
  <c r="L32"/>
  <c r="G32"/>
  <c r="R31"/>
  <c r="S31" s="1"/>
  <c r="P31"/>
  <c r="O31"/>
  <c r="L31"/>
  <c r="G31"/>
  <c r="S30"/>
  <c r="R30"/>
  <c r="O30"/>
  <c r="P30" s="1"/>
  <c r="L30"/>
  <c r="G30"/>
  <c r="R29"/>
  <c r="S29" s="1"/>
  <c r="P29"/>
  <c r="O29"/>
  <c r="L29"/>
  <c r="G29"/>
  <c r="S28"/>
  <c r="R28"/>
  <c r="O28"/>
  <c r="P28" s="1"/>
  <c r="L28"/>
  <c r="G28"/>
  <c r="R27"/>
  <c r="S27" s="1"/>
  <c r="P27"/>
  <c r="O27"/>
  <c r="L27"/>
  <c r="G27"/>
  <c r="S26"/>
  <c r="R26"/>
  <c r="O26"/>
  <c r="P26" s="1"/>
  <c r="L26"/>
  <c r="G26"/>
  <c r="R25"/>
  <c r="S25" s="1"/>
  <c r="O25"/>
  <c r="P25" s="1"/>
  <c r="L25"/>
  <c r="G25"/>
  <c r="R24"/>
  <c r="S24" s="1"/>
  <c r="O24"/>
  <c r="P24" s="1"/>
  <c r="L24"/>
  <c r="G24"/>
  <c r="J23"/>
  <c r="J63" s="1"/>
  <c r="R63" s="1"/>
  <c r="S63" s="1"/>
  <c r="E23"/>
  <c r="G23" s="1"/>
  <c r="R22"/>
  <c r="S22" s="1"/>
  <c r="O22"/>
  <c r="P22" s="1"/>
  <c r="L22"/>
  <c r="G22"/>
  <c r="R21"/>
  <c r="S21" s="1"/>
  <c r="O21"/>
  <c r="P21" s="1"/>
  <c r="L21"/>
  <c r="G21"/>
  <c r="R20"/>
  <c r="S20" s="1"/>
  <c r="O20"/>
  <c r="P20" s="1"/>
  <c r="L20"/>
  <c r="G20"/>
  <c r="R19"/>
  <c r="S19" s="1"/>
  <c r="O19"/>
  <c r="P19" s="1"/>
  <c r="L19"/>
  <c r="G19"/>
  <c r="R18"/>
  <c r="S18" s="1"/>
  <c r="O18"/>
  <c r="P18" s="1"/>
  <c r="L18"/>
  <c r="G18"/>
  <c r="R17"/>
  <c r="S17" s="1"/>
  <c r="O17"/>
  <c r="P17" s="1"/>
  <c r="L17"/>
  <c r="G17"/>
  <c r="R16"/>
  <c r="S16" s="1"/>
  <c r="O16"/>
  <c r="P16" s="1"/>
  <c r="L16"/>
  <c r="G16"/>
  <c r="E16"/>
  <c r="S15"/>
  <c r="R15"/>
  <c r="P15"/>
  <c r="O15"/>
  <c r="L15"/>
  <c r="G15"/>
  <c r="S14"/>
  <c r="R14"/>
  <c r="P14"/>
  <c r="O14"/>
  <c r="L14"/>
  <c r="G14"/>
  <c r="S13"/>
  <c r="R13"/>
  <c r="P13"/>
  <c r="O13"/>
  <c r="L13"/>
  <c r="G13"/>
  <c r="S12"/>
  <c r="R12"/>
  <c r="P12"/>
  <c r="O12"/>
  <c r="L12"/>
  <c r="G12"/>
  <c r="I62" i="297"/>
  <c r="H62"/>
  <c r="D62"/>
  <c r="C62"/>
  <c r="R61"/>
  <c r="Q61"/>
  <c r="O61"/>
  <c r="N61"/>
  <c r="L61"/>
  <c r="G61"/>
  <c r="R60"/>
  <c r="Q60"/>
  <c r="O60"/>
  <c r="N60"/>
  <c r="L60"/>
  <c r="G60"/>
  <c r="X60" s="1"/>
  <c r="R59"/>
  <c r="Q59"/>
  <c r="O59"/>
  <c r="N59"/>
  <c r="L59"/>
  <c r="G59"/>
  <c r="R58"/>
  <c r="Q58"/>
  <c r="O58"/>
  <c r="N58"/>
  <c r="L58"/>
  <c r="G58"/>
  <c r="X58" s="1"/>
  <c r="R57"/>
  <c r="Q57"/>
  <c r="O57"/>
  <c r="N57"/>
  <c r="L57"/>
  <c r="G57"/>
  <c r="X57" s="1"/>
  <c r="R56"/>
  <c r="Q56"/>
  <c r="O56"/>
  <c r="N56"/>
  <c r="L56"/>
  <c r="G56"/>
  <c r="X56" s="1"/>
  <c r="R55"/>
  <c r="Q55"/>
  <c r="O55"/>
  <c r="N55"/>
  <c r="L55"/>
  <c r="G55"/>
  <c r="R54"/>
  <c r="Q54"/>
  <c r="O54"/>
  <c r="N54"/>
  <c r="L54"/>
  <c r="G54"/>
  <c r="X54" s="1"/>
  <c r="R53"/>
  <c r="Q53"/>
  <c r="O53"/>
  <c r="N53"/>
  <c r="L53"/>
  <c r="G53"/>
  <c r="X53" s="1"/>
  <c r="R52"/>
  <c r="Q52"/>
  <c r="O52"/>
  <c r="N52"/>
  <c r="L52"/>
  <c r="G52"/>
  <c r="X52" s="1"/>
  <c r="R51"/>
  <c r="Q51"/>
  <c r="O51"/>
  <c r="N51"/>
  <c r="L51"/>
  <c r="G51"/>
  <c r="R50"/>
  <c r="Q50"/>
  <c r="O50"/>
  <c r="N50"/>
  <c r="L50"/>
  <c r="G50"/>
  <c r="X50" s="1"/>
  <c r="R49"/>
  <c r="Q49"/>
  <c r="L49"/>
  <c r="E49"/>
  <c r="N49" s="1"/>
  <c r="O49" s="1"/>
  <c r="N48"/>
  <c r="O48" s="1"/>
  <c r="J48"/>
  <c r="L48" s="1"/>
  <c r="G48"/>
  <c r="R47"/>
  <c r="Q47"/>
  <c r="O47"/>
  <c r="N47"/>
  <c r="L47"/>
  <c r="G47"/>
  <c r="R46"/>
  <c r="Q46"/>
  <c r="O46"/>
  <c r="N46"/>
  <c r="L46"/>
  <c r="G46"/>
  <c r="R45"/>
  <c r="Q45"/>
  <c r="O45"/>
  <c r="N45"/>
  <c r="L45"/>
  <c r="G45"/>
  <c r="R44"/>
  <c r="Q44"/>
  <c r="O44"/>
  <c r="N44"/>
  <c r="L44"/>
  <c r="G44"/>
  <c r="R43"/>
  <c r="Q43"/>
  <c r="O43"/>
  <c r="N43"/>
  <c r="L43"/>
  <c r="G43"/>
  <c r="R42"/>
  <c r="Q42"/>
  <c r="O42"/>
  <c r="N42"/>
  <c r="L42"/>
  <c r="G42"/>
  <c r="R41"/>
  <c r="Q41"/>
  <c r="O41"/>
  <c r="N41"/>
  <c r="L41"/>
  <c r="G41"/>
  <c r="R40"/>
  <c r="Q40"/>
  <c r="O40"/>
  <c r="N40"/>
  <c r="L40"/>
  <c r="G40"/>
  <c r="R39"/>
  <c r="Q39"/>
  <c r="O39"/>
  <c r="N39"/>
  <c r="L39"/>
  <c r="G39"/>
  <c r="R38"/>
  <c r="Q38"/>
  <c r="O38"/>
  <c r="N38"/>
  <c r="L38"/>
  <c r="G38"/>
  <c r="R37"/>
  <c r="Q37"/>
  <c r="O37"/>
  <c r="N37"/>
  <c r="L37"/>
  <c r="G37"/>
  <c r="R36"/>
  <c r="Q36"/>
  <c r="O36"/>
  <c r="N36"/>
  <c r="L36"/>
  <c r="G36"/>
  <c r="R35"/>
  <c r="Q35"/>
  <c r="O35"/>
  <c r="N35"/>
  <c r="L35"/>
  <c r="G35"/>
  <c r="R34"/>
  <c r="Q34"/>
  <c r="O34"/>
  <c r="N34"/>
  <c r="L34"/>
  <c r="G34"/>
  <c r="R33"/>
  <c r="Q33"/>
  <c r="O33"/>
  <c r="N33"/>
  <c r="L33"/>
  <c r="G33"/>
  <c r="R32"/>
  <c r="Q32"/>
  <c r="O32"/>
  <c r="N32"/>
  <c r="L32"/>
  <c r="G32"/>
  <c r="X32" s="1"/>
  <c r="R31"/>
  <c r="Q31"/>
  <c r="O31"/>
  <c r="N31"/>
  <c r="L31"/>
  <c r="G31"/>
  <c r="R30"/>
  <c r="Q30"/>
  <c r="O30"/>
  <c r="N30"/>
  <c r="L30"/>
  <c r="G30"/>
  <c r="R29"/>
  <c r="Q29"/>
  <c r="O29"/>
  <c r="N29"/>
  <c r="L29"/>
  <c r="G29"/>
  <c r="R28"/>
  <c r="Q28"/>
  <c r="O28"/>
  <c r="N28"/>
  <c r="L28"/>
  <c r="G28"/>
  <c r="R27"/>
  <c r="Q27"/>
  <c r="O27"/>
  <c r="N27"/>
  <c r="L27"/>
  <c r="G27"/>
  <c r="R26"/>
  <c r="Q26"/>
  <c r="O26"/>
  <c r="N26"/>
  <c r="L26"/>
  <c r="G26"/>
  <c r="R25"/>
  <c r="Q25"/>
  <c r="O25"/>
  <c r="N25"/>
  <c r="L25"/>
  <c r="G25"/>
  <c r="R24"/>
  <c r="Q24"/>
  <c r="O24"/>
  <c r="N24"/>
  <c r="L24"/>
  <c r="G24"/>
  <c r="X24" s="1"/>
  <c r="R23"/>
  <c r="Q23"/>
  <c r="O23"/>
  <c r="N23"/>
  <c r="L23"/>
  <c r="G23"/>
  <c r="R22"/>
  <c r="Q22"/>
  <c r="O22"/>
  <c r="N22"/>
  <c r="L22"/>
  <c r="G22"/>
  <c r="R21"/>
  <c r="Q21"/>
  <c r="O21"/>
  <c r="N21"/>
  <c r="L21"/>
  <c r="G21"/>
  <c r="R20"/>
  <c r="Q20"/>
  <c r="O20"/>
  <c r="N20"/>
  <c r="L20"/>
  <c r="G20"/>
  <c r="X20" s="1"/>
  <c r="R19"/>
  <c r="Q19"/>
  <c r="O19"/>
  <c r="N19"/>
  <c r="L19"/>
  <c r="G19"/>
  <c r="R18"/>
  <c r="Q18"/>
  <c r="O18"/>
  <c r="N18"/>
  <c r="L18"/>
  <c r="G18"/>
  <c r="X18" s="1"/>
  <c r="R17"/>
  <c r="Q17"/>
  <c r="O17"/>
  <c r="N17"/>
  <c r="L17"/>
  <c r="G17"/>
  <c r="R16"/>
  <c r="Q16"/>
  <c r="O16"/>
  <c r="N16"/>
  <c r="L16"/>
  <c r="G16"/>
  <c r="X16" s="1"/>
  <c r="O15"/>
  <c r="N15"/>
  <c r="L15"/>
  <c r="J15"/>
  <c r="Q15" s="1"/>
  <c r="R15" s="1"/>
  <c r="G15"/>
  <c r="X15" s="1"/>
  <c r="Q14"/>
  <c r="R14" s="1"/>
  <c r="N14"/>
  <c r="O14" s="1"/>
  <c r="L14"/>
  <c r="G14"/>
  <c r="X14" s="1"/>
  <c r="Q13"/>
  <c r="R13" s="1"/>
  <c r="N13"/>
  <c r="O13" s="1"/>
  <c r="L13"/>
  <c r="G13"/>
  <c r="X13" s="1"/>
  <c r="Q12"/>
  <c r="R12" s="1"/>
  <c r="N12"/>
  <c r="O12" s="1"/>
  <c r="L12"/>
  <c r="G12"/>
  <c r="X12" s="1"/>
  <c r="Q11"/>
  <c r="R11" s="1"/>
  <c r="N11"/>
  <c r="O11" s="1"/>
  <c r="L11"/>
  <c r="G11"/>
  <c r="X11" s="1"/>
  <c r="X55" l="1"/>
  <c r="X59"/>
  <c r="X26"/>
  <c r="X30"/>
  <c r="X34"/>
  <c r="X36"/>
  <c r="X38"/>
  <c r="X40"/>
  <c r="X42"/>
  <c r="X44"/>
  <c r="X46"/>
  <c r="X48"/>
  <c r="X17"/>
  <c r="X19"/>
  <c r="X21"/>
  <c r="X23"/>
  <c r="X25"/>
  <c r="X27"/>
  <c r="X29"/>
  <c r="X31"/>
  <c r="X33"/>
  <c r="X35"/>
  <c r="X37"/>
  <c r="X39"/>
  <c r="X41"/>
  <c r="X43"/>
  <c r="X45"/>
  <c r="X47"/>
  <c r="X51"/>
  <c r="X61"/>
  <c r="L62"/>
  <c r="X28"/>
  <c r="F62" i="301"/>
  <c r="K12" i="300"/>
  <c r="K14"/>
  <c r="K18"/>
  <c r="I37"/>
  <c r="T37" s="1"/>
  <c r="J42"/>
  <c r="I44"/>
  <c r="T44" s="1"/>
  <c r="I45"/>
  <c r="T45" s="1"/>
  <c r="I54"/>
  <c r="T54" s="1"/>
  <c r="G62"/>
  <c r="I14"/>
  <c r="T14" s="1"/>
  <c r="I18"/>
  <c r="T18" s="1"/>
  <c r="K22"/>
  <c r="I42"/>
  <c r="T42" s="1"/>
  <c r="K37"/>
  <c r="K45"/>
  <c r="J12" i="299"/>
  <c r="I14"/>
  <c r="T14" s="1"/>
  <c r="J15"/>
  <c r="J26"/>
  <c r="I30"/>
  <c r="T30" s="1"/>
  <c r="J31"/>
  <c r="I45"/>
  <c r="T45" s="1"/>
  <c r="T52"/>
  <c r="I54"/>
  <c r="T54" s="1"/>
  <c r="I58"/>
  <c r="T58" s="1"/>
  <c r="I61"/>
  <c r="T61" s="1"/>
  <c r="I12"/>
  <c r="T12" s="1"/>
  <c r="I26"/>
  <c r="T26" s="1"/>
  <c r="J27"/>
  <c r="I55"/>
  <c r="T55" s="1"/>
  <c r="G62"/>
  <c r="I44"/>
  <c r="T44" s="1"/>
  <c r="J45"/>
  <c r="J54"/>
  <c r="J58"/>
  <c r="P15" i="301"/>
  <c r="J13" i="300"/>
  <c r="T13"/>
  <c r="K57"/>
  <c r="T57"/>
  <c r="I11"/>
  <c r="I15"/>
  <c r="T15" s="1"/>
  <c r="K17"/>
  <c r="K21"/>
  <c r="K31"/>
  <c r="I39"/>
  <c r="T39" s="1"/>
  <c r="I41"/>
  <c r="T41" s="1"/>
  <c r="I50"/>
  <c r="T50" s="1"/>
  <c r="I51"/>
  <c r="K55"/>
  <c r="K58"/>
  <c r="K61"/>
  <c r="J17"/>
  <c r="J21"/>
  <c r="J31"/>
  <c r="T38"/>
  <c r="T52"/>
  <c r="J55"/>
  <c r="J58"/>
  <c r="J61"/>
  <c r="K11"/>
  <c r="K62" s="1"/>
  <c r="I11" i="299"/>
  <c r="K15"/>
  <c r="I17"/>
  <c r="T17" s="1"/>
  <c r="I21"/>
  <c r="T21" s="1"/>
  <c r="K27"/>
  <c r="K31"/>
  <c r="I37"/>
  <c r="T37" s="1"/>
  <c r="I39"/>
  <c r="T39" s="1"/>
  <c r="I41"/>
  <c r="T41" s="1"/>
  <c r="I50"/>
  <c r="T50" s="1"/>
  <c r="J55"/>
  <c r="K11"/>
  <c r="K17"/>
  <c r="K21"/>
  <c r="K37"/>
  <c r="K39"/>
  <c r="K41"/>
  <c r="K50"/>
  <c r="J11"/>
  <c r="J62" s="1"/>
  <c r="G63" i="298"/>
  <c r="O23"/>
  <c r="P23" s="1"/>
  <c r="L23"/>
  <c r="L63" s="1"/>
  <c r="R23"/>
  <c r="S23" s="1"/>
  <c r="Q48" i="297"/>
  <c r="R48" s="1"/>
  <c r="G49"/>
  <c r="E62"/>
  <c r="N62" s="1"/>
  <c r="O62" s="1"/>
  <c r="J62"/>
  <c r="Q62" s="1"/>
  <c r="R62" s="1"/>
  <c r="X22" l="1"/>
  <c r="G62"/>
  <c r="X49"/>
  <c r="I62" i="300"/>
  <c r="T62" s="1"/>
  <c r="T11"/>
  <c r="T51"/>
  <c r="J51"/>
  <c r="J62" s="1"/>
  <c r="I62" i="299"/>
  <c r="T62" s="1"/>
  <c r="T11"/>
  <c r="M12" i="260" l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11"/>
  <c r="H60" i="296"/>
  <c r="G60"/>
  <c r="F60"/>
  <c r="E60"/>
  <c r="D60"/>
  <c r="L63" i="295"/>
  <c r="K63"/>
  <c r="J63"/>
  <c r="I63"/>
  <c r="H63"/>
  <c r="G63"/>
  <c r="F63"/>
  <c r="E63"/>
  <c r="D63"/>
  <c r="C63"/>
  <c r="G25" i="293"/>
  <c r="G24"/>
  <c r="E24"/>
  <c r="L60" i="291" l="1"/>
  <c r="K60"/>
  <c r="J60"/>
  <c r="I60"/>
  <c r="H60"/>
  <c r="G60"/>
  <c r="F60"/>
  <c r="E60"/>
  <c r="D60"/>
  <c r="C60"/>
  <c r="J59" i="290"/>
  <c r="I59"/>
  <c r="H59"/>
  <c r="G59"/>
  <c r="F59"/>
  <c r="E59"/>
  <c r="D59"/>
  <c r="B59"/>
  <c r="M62" i="288"/>
  <c r="L62"/>
  <c r="K62"/>
  <c r="J62"/>
  <c r="I62"/>
  <c r="H62"/>
  <c r="G62"/>
  <c r="F62"/>
  <c r="E62"/>
  <c r="D62"/>
  <c r="C62"/>
  <c r="S12" i="255" l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11"/>
  <c r="O12" i="228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1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4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11"/>
  <c r="P13" i="226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12"/>
  <c r="F13" i="25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1"/>
  <c r="J62" i="287" l="1"/>
  <c r="I62"/>
  <c r="F62"/>
  <c r="E62"/>
  <c r="D62"/>
  <c r="C62"/>
  <c r="Q61"/>
  <c r="O61"/>
  <c r="L61"/>
  <c r="K61"/>
  <c r="H61"/>
  <c r="P61" s="1"/>
  <c r="G61"/>
  <c r="M61" s="1"/>
  <c r="N61" s="1"/>
  <c r="Q60"/>
  <c r="O60"/>
  <c r="L60"/>
  <c r="K60"/>
  <c r="H60"/>
  <c r="P60" s="1"/>
  <c r="R60" s="1"/>
  <c r="S60" s="1"/>
  <c r="G60"/>
  <c r="M60" s="1"/>
  <c r="N60" s="1"/>
  <c r="Q59"/>
  <c r="O59"/>
  <c r="L59"/>
  <c r="K59"/>
  <c r="H59"/>
  <c r="P59" s="1"/>
  <c r="G59"/>
  <c r="M59" s="1"/>
  <c r="N59" s="1"/>
  <c r="Q58"/>
  <c r="P58"/>
  <c r="R58" s="1"/>
  <c r="S58" s="1"/>
  <c r="O58"/>
  <c r="L58"/>
  <c r="K58"/>
  <c r="H58"/>
  <c r="G58"/>
  <c r="M58" s="1"/>
  <c r="N58" s="1"/>
  <c r="Q57"/>
  <c r="O57"/>
  <c r="R57" s="1"/>
  <c r="S57" s="1"/>
  <c r="L57"/>
  <c r="K57"/>
  <c r="H57"/>
  <c r="P57" s="1"/>
  <c r="G57"/>
  <c r="M57" s="1"/>
  <c r="N57" s="1"/>
  <c r="Q56"/>
  <c r="O56"/>
  <c r="L56"/>
  <c r="K56"/>
  <c r="H56"/>
  <c r="P56" s="1"/>
  <c r="R56" s="1"/>
  <c r="S56" s="1"/>
  <c r="G56"/>
  <c r="M56" s="1"/>
  <c r="N56" s="1"/>
  <c r="Q55"/>
  <c r="O55"/>
  <c r="R55" s="1"/>
  <c r="S55" s="1"/>
  <c r="L55"/>
  <c r="K55"/>
  <c r="H55"/>
  <c r="P55" s="1"/>
  <c r="G55"/>
  <c r="M55" s="1"/>
  <c r="N55" s="1"/>
  <c r="Q54"/>
  <c r="P54"/>
  <c r="R54" s="1"/>
  <c r="S54" s="1"/>
  <c r="O54"/>
  <c r="L54"/>
  <c r="K54"/>
  <c r="H54"/>
  <c r="G54"/>
  <c r="M54" s="1"/>
  <c r="N54" s="1"/>
  <c r="Q53"/>
  <c r="O53"/>
  <c r="L53"/>
  <c r="K53"/>
  <c r="H53"/>
  <c r="P53" s="1"/>
  <c r="G53"/>
  <c r="M53" s="1"/>
  <c r="N53" s="1"/>
  <c r="Q52"/>
  <c r="O52"/>
  <c r="L52"/>
  <c r="K52"/>
  <c r="H52"/>
  <c r="P52" s="1"/>
  <c r="R52" s="1"/>
  <c r="S52" s="1"/>
  <c r="G52"/>
  <c r="M52" s="1"/>
  <c r="N52" s="1"/>
  <c r="Q51"/>
  <c r="O51"/>
  <c r="L51"/>
  <c r="K51"/>
  <c r="H51"/>
  <c r="P51" s="1"/>
  <c r="G51"/>
  <c r="M51" s="1"/>
  <c r="N51" s="1"/>
  <c r="Q50"/>
  <c r="P50"/>
  <c r="R50" s="1"/>
  <c r="S50" s="1"/>
  <c r="O50"/>
  <c r="L50"/>
  <c r="K50"/>
  <c r="H50"/>
  <c r="G50"/>
  <c r="M50" s="1"/>
  <c r="N50" s="1"/>
  <c r="Q49"/>
  <c r="O49"/>
  <c r="R49" s="1"/>
  <c r="S49" s="1"/>
  <c r="L49"/>
  <c r="K49"/>
  <c r="H49"/>
  <c r="P49" s="1"/>
  <c r="G49"/>
  <c r="M49" s="1"/>
  <c r="N49" s="1"/>
  <c r="Q48"/>
  <c r="O48"/>
  <c r="L48"/>
  <c r="K48"/>
  <c r="H48"/>
  <c r="P48" s="1"/>
  <c r="R48" s="1"/>
  <c r="S48" s="1"/>
  <c r="G48"/>
  <c r="M48" s="1"/>
  <c r="N48" s="1"/>
  <c r="Q47"/>
  <c r="O47"/>
  <c r="R47" s="1"/>
  <c r="S47" s="1"/>
  <c r="L47"/>
  <c r="K47"/>
  <c r="H47"/>
  <c r="P47" s="1"/>
  <c r="G47"/>
  <c r="M47" s="1"/>
  <c r="N47" s="1"/>
  <c r="Q46"/>
  <c r="P46"/>
  <c r="R46" s="1"/>
  <c r="S46" s="1"/>
  <c r="O46"/>
  <c r="L46"/>
  <c r="K46"/>
  <c r="H46"/>
  <c r="G46"/>
  <c r="M46" s="1"/>
  <c r="N46" s="1"/>
  <c r="Q45"/>
  <c r="O45"/>
  <c r="L45"/>
  <c r="K45"/>
  <c r="H45"/>
  <c r="P45" s="1"/>
  <c r="G45"/>
  <c r="M45" s="1"/>
  <c r="N45" s="1"/>
  <c r="Q44"/>
  <c r="O44"/>
  <c r="L44"/>
  <c r="K44"/>
  <c r="H44"/>
  <c r="P44" s="1"/>
  <c r="R44" s="1"/>
  <c r="S44" s="1"/>
  <c r="G44"/>
  <c r="M44" s="1"/>
  <c r="N44" s="1"/>
  <c r="Q43"/>
  <c r="O43"/>
  <c r="L43"/>
  <c r="K43"/>
  <c r="H43"/>
  <c r="P43" s="1"/>
  <c r="G43"/>
  <c r="M43" s="1"/>
  <c r="N43" s="1"/>
  <c r="Q42"/>
  <c r="P42"/>
  <c r="R42" s="1"/>
  <c r="S42" s="1"/>
  <c r="O42"/>
  <c r="L42"/>
  <c r="K42"/>
  <c r="H42"/>
  <c r="G42"/>
  <c r="M42" s="1"/>
  <c r="N42" s="1"/>
  <c r="Q41"/>
  <c r="O41"/>
  <c r="R41" s="1"/>
  <c r="S41" s="1"/>
  <c r="L41"/>
  <c r="K41"/>
  <c r="H41"/>
  <c r="P41" s="1"/>
  <c r="G41"/>
  <c r="M41" s="1"/>
  <c r="N41" s="1"/>
  <c r="Q40"/>
  <c r="O40"/>
  <c r="L40"/>
  <c r="K40"/>
  <c r="H40"/>
  <c r="P40" s="1"/>
  <c r="R40" s="1"/>
  <c r="S40" s="1"/>
  <c r="G40"/>
  <c r="M40" s="1"/>
  <c r="N40" s="1"/>
  <c r="Q39"/>
  <c r="O39"/>
  <c r="R39" s="1"/>
  <c r="S39" s="1"/>
  <c r="L39"/>
  <c r="K39"/>
  <c r="H39"/>
  <c r="P39" s="1"/>
  <c r="G39"/>
  <c r="M39" s="1"/>
  <c r="N39" s="1"/>
  <c r="Q38"/>
  <c r="P38"/>
  <c r="R38" s="1"/>
  <c r="S38" s="1"/>
  <c r="O38"/>
  <c r="L38"/>
  <c r="K38"/>
  <c r="H38"/>
  <c r="G38"/>
  <c r="M38" s="1"/>
  <c r="N38" s="1"/>
  <c r="Q37"/>
  <c r="O37"/>
  <c r="L37"/>
  <c r="K37"/>
  <c r="H37"/>
  <c r="P37" s="1"/>
  <c r="G37"/>
  <c r="M37" s="1"/>
  <c r="N37" s="1"/>
  <c r="Q36"/>
  <c r="O36"/>
  <c r="L36"/>
  <c r="K36"/>
  <c r="H36"/>
  <c r="P36" s="1"/>
  <c r="R36" s="1"/>
  <c r="S36" s="1"/>
  <c r="G36"/>
  <c r="M36" s="1"/>
  <c r="N36" s="1"/>
  <c r="Q35"/>
  <c r="P35"/>
  <c r="O35"/>
  <c r="R35" s="1"/>
  <c r="S35" s="1"/>
  <c r="L35"/>
  <c r="K35"/>
  <c r="H35"/>
  <c r="G35"/>
  <c r="M35" s="1"/>
  <c r="N35" s="1"/>
  <c r="Q34"/>
  <c r="P34"/>
  <c r="R34" s="1"/>
  <c r="S34" s="1"/>
  <c r="O34"/>
  <c r="L34"/>
  <c r="K34"/>
  <c r="H34"/>
  <c r="G34"/>
  <c r="M34" s="1"/>
  <c r="N34" s="1"/>
  <c r="Q33"/>
  <c r="O33"/>
  <c r="L33"/>
  <c r="K33"/>
  <c r="H33"/>
  <c r="P33" s="1"/>
  <c r="G33"/>
  <c r="M33" s="1"/>
  <c r="N33" s="1"/>
  <c r="Q32"/>
  <c r="O32"/>
  <c r="L32"/>
  <c r="K32"/>
  <c r="H32"/>
  <c r="P32" s="1"/>
  <c r="R32" s="1"/>
  <c r="S32" s="1"/>
  <c r="G32"/>
  <c r="M32" s="1"/>
  <c r="N32" s="1"/>
  <c r="Q31"/>
  <c r="O31"/>
  <c r="L31"/>
  <c r="K31"/>
  <c r="H31"/>
  <c r="P31" s="1"/>
  <c r="G31"/>
  <c r="M31" s="1"/>
  <c r="N31" s="1"/>
  <c r="Q30"/>
  <c r="P30"/>
  <c r="R30" s="1"/>
  <c r="S30" s="1"/>
  <c r="O30"/>
  <c r="L30"/>
  <c r="K30"/>
  <c r="H30"/>
  <c r="G30"/>
  <c r="M30" s="1"/>
  <c r="N30" s="1"/>
  <c r="Q29"/>
  <c r="O29"/>
  <c r="R29" s="1"/>
  <c r="S29" s="1"/>
  <c r="L29"/>
  <c r="K29"/>
  <c r="H29"/>
  <c r="P29" s="1"/>
  <c r="G29"/>
  <c r="M29" s="1"/>
  <c r="N29" s="1"/>
  <c r="Q28"/>
  <c r="O28"/>
  <c r="L28"/>
  <c r="K28"/>
  <c r="H28"/>
  <c r="P28" s="1"/>
  <c r="R28" s="1"/>
  <c r="S28" s="1"/>
  <c r="G28"/>
  <c r="M28" s="1"/>
  <c r="N28" s="1"/>
  <c r="Q27"/>
  <c r="O27"/>
  <c r="R27" s="1"/>
  <c r="S27" s="1"/>
  <c r="L27"/>
  <c r="K27"/>
  <c r="H27"/>
  <c r="P27" s="1"/>
  <c r="G27"/>
  <c r="M27" s="1"/>
  <c r="N27" s="1"/>
  <c r="Q26"/>
  <c r="P26"/>
  <c r="R26" s="1"/>
  <c r="S26" s="1"/>
  <c r="O26"/>
  <c r="L26"/>
  <c r="K26"/>
  <c r="H26"/>
  <c r="G26"/>
  <c r="M26" s="1"/>
  <c r="N26" s="1"/>
  <c r="Q25"/>
  <c r="O25"/>
  <c r="L25"/>
  <c r="K25"/>
  <c r="H25"/>
  <c r="P25" s="1"/>
  <c r="G25"/>
  <c r="M25" s="1"/>
  <c r="N25" s="1"/>
  <c r="Q24"/>
  <c r="O24"/>
  <c r="L24"/>
  <c r="K24"/>
  <c r="H24"/>
  <c r="P24" s="1"/>
  <c r="R24" s="1"/>
  <c r="S24" s="1"/>
  <c r="G24"/>
  <c r="M24" s="1"/>
  <c r="N24" s="1"/>
  <c r="Q23"/>
  <c r="O23"/>
  <c r="L23"/>
  <c r="K23"/>
  <c r="H23"/>
  <c r="P23" s="1"/>
  <c r="G23"/>
  <c r="M23" s="1"/>
  <c r="N23" s="1"/>
  <c r="Q22"/>
  <c r="P22"/>
  <c r="R22" s="1"/>
  <c r="S22" s="1"/>
  <c r="O22"/>
  <c r="L22"/>
  <c r="K22"/>
  <c r="H22"/>
  <c r="G22"/>
  <c r="M22" s="1"/>
  <c r="N22" s="1"/>
  <c r="Q21"/>
  <c r="O21"/>
  <c r="R21" s="1"/>
  <c r="S21" s="1"/>
  <c r="L21"/>
  <c r="K21"/>
  <c r="H21"/>
  <c r="P21" s="1"/>
  <c r="G21"/>
  <c r="M21" s="1"/>
  <c r="N21" s="1"/>
  <c r="Q20"/>
  <c r="O20"/>
  <c r="L20"/>
  <c r="K20"/>
  <c r="H20"/>
  <c r="P20" s="1"/>
  <c r="R20" s="1"/>
  <c r="S20" s="1"/>
  <c r="G20"/>
  <c r="M20" s="1"/>
  <c r="N20" s="1"/>
  <c r="Q19"/>
  <c r="O19"/>
  <c r="R19" s="1"/>
  <c r="S19" s="1"/>
  <c r="L19"/>
  <c r="K19"/>
  <c r="H19"/>
  <c r="P19" s="1"/>
  <c r="G19"/>
  <c r="M19" s="1"/>
  <c r="N19" s="1"/>
  <c r="Q18"/>
  <c r="P18"/>
  <c r="R18" s="1"/>
  <c r="S18" s="1"/>
  <c r="O18"/>
  <c r="L18"/>
  <c r="K18"/>
  <c r="H18"/>
  <c r="G18"/>
  <c r="M18" s="1"/>
  <c r="N18" s="1"/>
  <c r="Q17"/>
  <c r="O17"/>
  <c r="L17"/>
  <c r="K17"/>
  <c r="H17"/>
  <c r="P17" s="1"/>
  <c r="G17"/>
  <c r="M17" s="1"/>
  <c r="N17" s="1"/>
  <c r="Q16"/>
  <c r="O16"/>
  <c r="L16"/>
  <c r="K16"/>
  <c r="H16"/>
  <c r="P16" s="1"/>
  <c r="R16" s="1"/>
  <c r="S16" s="1"/>
  <c r="G16"/>
  <c r="M16" s="1"/>
  <c r="N16" s="1"/>
  <c r="Q15"/>
  <c r="O15"/>
  <c r="L15"/>
  <c r="K15"/>
  <c r="H15"/>
  <c r="P15" s="1"/>
  <c r="G15"/>
  <c r="M15" s="1"/>
  <c r="N15" s="1"/>
  <c r="Q14"/>
  <c r="P14"/>
  <c r="R14" s="1"/>
  <c r="S14" s="1"/>
  <c r="O14"/>
  <c r="L14"/>
  <c r="K14"/>
  <c r="H14"/>
  <c r="G14"/>
  <c r="M14" s="1"/>
  <c r="N14" s="1"/>
  <c r="Q13"/>
  <c r="O13"/>
  <c r="R13" s="1"/>
  <c r="S13" s="1"/>
  <c r="L13"/>
  <c r="K13"/>
  <c r="H13"/>
  <c r="P13" s="1"/>
  <c r="G13"/>
  <c r="M13" s="1"/>
  <c r="N13" s="1"/>
  <c r="Q12"/>
  <c r="O12"/>
  <c r="L12"/>
  <c r="L62" s="1"/>
  <c r="K12"/>
  <c r="H12"/>
  <c r="H62" s="1"/>
  <c r="G12"/>
  <c r="M12" s="1"/>
  <c r="N12" s="1"/>
  <c r="Q11"/>
  <c r="O11"/>
  <c r="R11" s="1"/>
  <c r="S11" s="1"/>
  <c r="L11"/>
  <c r="K11"/>
  <c r="K62" s="1"/>
  <c r="H11"/>
  <c r="P11" s="1"/>
  <c r="G11"/>
  <c r="G62" s="1"/>
  <c r="J62" i="286"/>
  <c r="I62"/>
  <c r="F62"/>
  <c r="E62"/>
  <c r="D62"/>
  <c r="C62"/>
  <c r="Q61"/>
  <c r="O61"/>
  <c r="L61"/>
  <c r="K61"/>
  <c r="H61"/>
  <c r="P61" s="1"/>
  <c r="R61" s="1"/>
  <c r="S61" s="1"/>
  <c r="M61"/>
  <c r="N61" s="1"/>
  <c r="Q60"/>
  <c r="P60"/>
  <c r="O60"/>
  <c r="R60" s="1"/>
  <c r="S60" s="1"/>
  <c r="L60"/>
  <c r="K60"/>
  <c r="H60"/>
  <c r="M60"/>
  <c r="N60" s="1"/>
  <c r="Q59"/>
  <c r="P59"/>
  <c r="O59"/>
  <c r="R59" s="1"/>
  <c r="S59" s="1"/>
  <c r="L59"/>
  <c r="K59"/>
  <c r="H59"/>
  <c r="M59"/>
  <c r="N59" s="1"/>
  <c r="Q58"/>
  <c r="O58"/>
  <c r="L58"/>
  <c r="K58"/>
  <c r="H58"/>
  <c r="P58" s="1"/>
  <c r="M58"/>
  <c r="N58" s="1"/>
  <c r="Q57"/>
  <c r="O57"/>
  <c r="L57"/>
  <c r="K57"/>
  <c r="H57"/>
  <c r="P57" s="1"/>
  <c r="R57" s="1"/>
  <c r="S57" s="1"/>
  <c r="M57"/>
  <c r="N57" s="1"/>
  <c r="Q56"/>
  <c r="P56"/>
  <c r="O56"/>
  <c r="R56" s="1"/>
  <c r="S56" s="1"/>
  <c r="L56"/>
  <c r="K56"/>
  <c r="H56"/>
  <c r="M56"/>
  <c r="N56" s="1"/>
  <c r="Q55"/>
  <c r="P55"/>
  <c r="O55"/>
  <c r="R55" s="1"/>
  <c r="S55" s="1"/>
  <c r="L55"/>
  <c r="K55"/>
  <c r="H55"/>
  <c r="M55"/>
  <c r="N55" s="1"/>
  <c r="Q54"/>
  <c r="O54"/>
  <c r="R54" s="1"/>
  <c r="S54" s="1"/>
  <c r="L54"/>
  <c r="K54"/>
  <c r="H54"/>
  <c r="P54" s="1"/>
  <c r="M54"/>
  <c r="N54" s="1"/>
  <c r="Q53"/>
  <c r="O53"/>
  <c r="L53"/>
  <c r="K53"/>
  <c r="H53"/>
  <c r="P53" s="1"/>
  <c r="R53" s="1"/>
  <c r="S53" s="1"/>
  <c r="M53"/>
  <c r="N53" s="1"/>
  <c r="Q52"/>
  <c r="P52"/>
  <c r="O52"/>
  <c r="R52" s="1"/>
  <c r="S52" s="1"/>
  <c r="L52"/>
  <c r="K52"/>
  <c r="H52"/>
  <c r="M52"/>
  <c r="N52" s="1"/>
  <c r="Q51"/>
  <c r="P51"/>
  <c r="O51"/>
  <c r="R51" s="1"/>
  <c r="S51" s="1"/>
  <c r="L51"/>
  <c r="K51"/>
  <c r="H51"/>
  <c r="M51"/>
  <c r="N51" s="1"/>
  <c r="Q50"/>
  <c r="O50"/>
  <c r="L50"/>
  <c r="K50"/>
  <c r="H50"/>
  <c r="P50" s="1"/>
  <c r="M50"/>
  <c r="N50" s="1"/>
  <c r="Q49"/>
  <c r="O49"/>
  <c r="L49"/>
  <c r="K49"/>
  <c r="H49"/>
  <c r="P49" s="1"/>
  <c r="R49" s="1"/>
  <c r="S49" s="1"/>
  <c r="M49"/>
  <c r="N49" s="1"/>
  <c r="Q48"/>
  <c r="P48"/>
  <c r="O48"/>
  <c r="R48" s="1"/>
  <c r="S48" s="1"/>
  <c r="L48"/>
  <c r="K48"/>
  <c r="H48"/>
  <c r="M48"/>
  <c r="N48" s="1"/>
  <c r="Q47"/>
  <c r="P47"/>
  <c r="O47"/>
  <c r="R47" s="1"/>
  <c r="S47" s="1"/>
  <c r="L47"/>
  <c r="K47"/>
  <c r="H47"/>
  <c r="M47"/>
  <c r="N47" s="1"/>
  <c r="Q46"/>
  <c r="O46"/>
  <c r="R46" s="1"/>
  <c r="S46" s="1"/>
  <c r="L46"/>
  <c r="K46"/>
  <c r="H46"/>
  <c r="P46" s="1"/>
  <c r="M46"/>
  <c r="N46" s="1"/>
  <c r="Q45"/>
  <c r="O45"/>
  <c r="L45"/>
  <c r="K45"/>
  <c r="H45"/>
  <c r="P45" s="1"/>
  <c r="R45" s="1"/>
  <c r="S45" s="1"/>
  <c r="M45"/>
  <c r="N45" s="1"/>
  <c r="Q44"/>
  <c r="P44"/>
  <c r="O44"/>
  <c r="R44" s="1"/>
  <c r="S44" s="1"/>
  <c r="L44"/>
  <c r="K44"/>
  <c r="H44"/>
  <c r="M44"/>
  <c r="N44" s="1"/>
  <c r="Q43"/>
  <c r="P43"/>
  <c r="O43"/>
  <c r="R43" s="1"/>
  <c r="S43" s="1"/>
  <c r="L43"/>
  <c r="K43"/>
  <c r="H43"/>
  <c r="M43"/>
  <c r="N43" s="1"/>
  <c r="Q42"/>
  <c r="O42"/>
  <c r="L42"/>
  <c r="K42"/>
  <c r="H42"/>
  <c r="P42" s="1"/>
  <c r="M42"/>
  <c r="N42" s="1"/>
  <c r="Q41"/>
  <c r="O41"/>
  <c r="L41"/>
  <c r="K41"/>
  <c r="H41"/>
  <c r="P41" s="1"/>
  <c r="R41" s="1"/>
  <c r="S41" s="1"/>
  <c r="M41"/>
  <c r="N41" s="1"/>
  <c r="Q40"/>
  <c r="P40"/>
  <c r="O40"/>
  <c r="R40" s="1"/>
  <c r="S40" s="1"/>
  <c r="L40"/>
  <c r="K40"/>
  <c r="H40"/>
  <c r="M40"/>
  <c r="N40" s="1"/>
  <c r="Q39"/>
  <c r="P39"/>
  <c r="O39"/>
  <c r="R39" s="1"/>
  <c r="S39" s="1"/>
  <c r="L39"/>
  <c r="K39"/>
  <c r="H39"/>
  <c r="M39"/>
  <c r="N39" s="1"/>
  <c r="Q38"/>
  <c r="O38"/>
  <c r="R38" s="1"/>
  <c r="S38" s="1"/>
  <c r="L38"/>
  <c r="K38"/>
  <c r="H38"/>
  <c r="P38" s="1"/>
  <c r="M38"/>
  <c r="N38" s="1"/>
  <c r="Q37"/>
  <c r="O37"/>
  <c r="L37"/>
  <c r="K37"/>
  <c r="H37"/>
  <c r="P37" s="1"/>
  <c r="R37" s="1"/>
  <c r="S37" s="1"/>
  <c r="M37"/>
  <c r="N37" s="1"/>
  <c r="Q36"/>
  <c r="P36"/>
  <c r="O36"/>
  <c r="R36" s="1"/>
  <c r="S36" s="1"/>
  <c r="L36"/>
  <c r="K36"/>
  <c r="H36"/>
  <c r="M36"/>
  <c r="N36" s="1"/>
  <c r="Q35"/>
  <c r="P35"/>
  <c r="O35"/>
  <c r="R35" s="1"/>
  <c r="S35" s="1"/>
  <c r="L35"/>
  <c r="K35"/>
  <c r="H35"/>
  <c r="M35"/>
  <c r="N35" s="1"/>
  <c r="Q34"/>
  <c r="O34"/>
  <c r="L34"/>
  <c r="K34"/>
  <c r="H34"/>
  <c r="P34" s="1"/>
  <c r="M34"/>
  <c r="N34" s="1"/>
  <c r="Q33"/>
  <c r="O33"/>
  <c r="L33"/>
  <c r="K33"/>
  <c r="H33"/>
  <c r="P33" s="1"/>
  <c r="R33" s="1"/>
  <c r="S33" s="1"/>
  <c r="M33"/>
  <c r="N33" s="1"/>
  <c r="Q32"/>
  <c r="P32"/>
  <c r="O32"/>
  <c r="R32" s="1"/>
  <c r="S32" s="1"/>
  <c r="L32"/>
  <c r="K32"/>
  <c r="H32"/>
  <c r="M32"/>
  <c r="N32" s="1"/>
  <c r="Q31"/>
  <c r="P31"/>
  <c r="O31"/>
  <c r="R31" s="1"/>
  <c r="S31" s="1"/>
  <c r="L31"/>
  <c r="K31"/>
  <c r="H31"/>
  <c r="M31"/>
  <c r="N31" s="1"/>
  <c r="Q30"/>
  <c r="O30"/>
  <c r="R30" s="1"/>
  <c r="S30" s="1"/>
  <c r="L30"/>
  <c r="K30"/>
  <c r="H30"/>
  <c r="P30" s="1"/>
  <c r="M30"/>
  <c r="N30" s="1"/>
  <c r="Q29"/>
  <c r="O29"/>
  <c r="L29"/>
  <c r="K29"/>
  <c r="H29"/>
  <c r="P29" s="1"/>
  <c r="R29" s="1"/>
  <c r="S29" s="1"/>
  <c r="M29"/>
  <c r="N29" s="1"/>
  <c r="Q28"/>
  <c r="P28"/>
  <c r="O28"/>
  <c r="R28" s="1"/>
  <c r="S28" s="1"/>
  <c r="L28"/>
  <c r="K28"/>
  <c r="H28"/>
  <c r="M28"/>
  <c r="N28" s="1"/>
  <c r="Q27"/>
  <c r="P27"/>
  <c r="O27"/>
  <c r="R27" s="1"/>
  <c r="S27" s="1"/>
  <c r="L27"/>
  <c r="K27"/>
  <c r="H27"/>
  <c r="M27"/>
  <c r="N27" s="1"/>
  <c r="Q26"/>
  <c r="O26"/>
  <c r="L26"/>
  <c r="K26"/>
  <c r="H26"/>
  <c r="P26" s="1"/>
  <c r="M26"/>
  <c r="N26" s="1"/>
  <c r="Q25"/>
  <c r="O25"/>
  <c r="L25"/>
  <c r="K25"/>
  <c r="H25"/>
  <c r="P25" s="1"/>
  <c r="R25" s="1"/>
  <c r="S25" s="1"/>
  <c r="M25"/>
  <c r="N25" s="1"/>
  <c r="Q24"/>
  <c r="P24"/>
  <c r="O24"/>
  <c r="R24" s="1"/>
  <c r="S24" s="1"/>
  <c r="L24"/>
  <c r="K24"/>
  <c r="H24"/>
  <c r="M24"/>
  <c r="N24" s="1"/>
  <c r="Q23"/>
  <c r="P23"/>
  <c r="O23"/>
  <c r="R23" s="1"/>
  <c r="S23" s="1"/>
  <c r="L23"/>
  <c r="K23"/>
  <c r="H23"/>
  <c r="M23"/>
  <c r="N23" s="1"/>
  <c r="Q22"/>
  <c r="O22"/>
  <c r="R22" s="1"/>
  <c r="S22" s="1"/>
  <c r="L22"/>
  <c r="K22"/>
  <c r="H22"/>
  <c r="P22" s="1"/>
  <c r="M22"/>
  <c r="N22" s="1"/>
  <c r="Q21"/>
  <c r="O21"/>
  <c r="L21"/>
  <c r="K21"/>
  <c r="H21"/>
  <c r="P21" s="1"/>
  <c r="R21" s="1"/>
  <c r="S21" s="1"/>
  <c r="M21"/>
  <c r="N21" s="1"/>
  <c r="Q20"/>
  <c r="P20"/>
  <c r="O20"/>
  <c r="R20" s="1"/>
  <c r="S20" s="1"/>
  <c r="L20"/>
  <c r="K20"/>
  <c r="H20"/>
  <c r="M20"/>
  <c r="N20" s="1"/>
  <c r="Q19"/>
  <c r="P19"/>
  <c r="O19"/>
  <c r="R19" s="1"/>
  <c r="S19" s="1"/>
  <c r="L19"/>
  <c r="K19"/>
  <c r="H19"/>
  <c r="M19"/>
  <c r="N19" s="1"/>
  <c r="Q18"/>
  <c r="O18"/>
  <c r="R18" s="1"/>
  <c r="S18" s="1"/>
  <c r="L18"/>
  <c r="K18"/>
  <c r="H18"/>
  <c r="P18" s="1"/>
  <c r="M18"/>
  <c r="N18" s="1"/>
  <c r="Q17"/>
  <c r="O17"/>
  <c r="L17"/>
  <c r="K17"/>
  <c r="H17"/>
  <c r="P17" s="1"/>
  <c r="R17" s="1"/>
  <c r="S17" s="1"/>
  <c r="M17"/>
  <c r="N17" s="1"/>
  <c r="Q16"/>
  <c r="P16"/>
  <c r="O16"/>
  <c r="R16" s="1"/>
  <c r="S16" s="1"/>
  <c r="L16"/>
  <c r="K16"/>
  <c r="H16"/>
  <c r="M16"/>
  <c r="N16" s="1"/>
  <c r="Q15"/>
  <c r="P15"/>
  <c r="O15"/>
  <c r="R15" s="1"/>
  <c r="S15" s="1"/>
  <c r="L15"/>
  <c r="K15"/>
  <c r="H15"/>
  <c r="M15"/>
  <c r="N15" s="1"/>
  <c r="Q14"/>
  <c r="O14"/>
  <c r="R14" s="1"/>
  <c r="S14" s="1"/>
  <c r="L14"/>
  <c r="K14"/>
  <c r="H14"/>
  <c r="P14" s="1"/>
  <c r="M14"/>
  <c r="N14" s="1"/>
  <c r="Q13"/>
  <c r="O13"/>
  <c r="L13"/>
  <c r="K13"/>
  <c r="H13"/>
  <c r="P13" s="1"/>
  <c r="R13" s="1"/>
  <c r="S13" s="1"/>
  <c r="M13"/>
  <c r="N13" s="1"/>
  <c r="Q12"/>
  <c r="P12"/>
  <c r="O12"/>
  <c r="R12" s="1"/>
  <c r="S12" s="1"/>
  <c r="L12"/>
  <c r="K12"/>
  <c r="H12"/>
  <c r="M12"/>
  <c r="N12" s="1"/>
  <c r="Q11"/>
  <c r="P11"/>
  <c r="O11"/>
  <c r="R11" s="1"/>
  <c r="S11" s="1"/>
  <c r="L11"/>
  <c r="L62" s="1"/>
  <c r="K11"/>
  <c r="K62" s="1"/>
  <c r="H11"/>
  <c r="H62" s="1"/>
  <c r="G62"/>
  <c r="V24" i="285"/>
  <c r="V25" s="1"/>
  <c r="L24"/>
  <c r="L25" s="1"/>
  <c r="U22"/>
  <c r="T22"/>
  <c r="N22" s="1"/>
  <c r="S22"/>
  <c r="P22" s="1"/>
  <c r="R22"/>
  <c r="O22"/>
  <c r="K22"/>
  <c r="E22" s="1"/>
  <c r="J22"/>
  <c r="X22" s="1"/>
  <c r="I22"/>
  <c r="W22" s="1"/>
  <c r="F22"/>
  <c r="C22"/>
  <c r="W21"/>
  <c r="U21"/>
  <c r="T21"/>
  <c r="S21"/>
  <c r="K21"/>
  <c r="Y21" s="1"/>
  <c r="J21"/>
  <c r="X21" s="1"/>
  <c r="Z21" s="1"/>
  <c r="I21"/>
  <c r="U20"/>
  <c r="T20"/>
  <c r="N20" s="1"/>
  <c r="S20"/>
  <c r="P20" s="1"/>
  <c r="R20"/>
  <c r="O20"/>
  <c r="K20"/>
  <c r="E20" s="1"/>
  <c r="J20"/>
  <c r="X20" s="1"/>
  <c r="I20"/>
  <c r="W20" s="1"/>
  <c r="F20"/>
  <c r="C20"/>
  <c r="Z19"/>
  <c r="W18"/>
  <c r="U18"/>
  <c r="T18"/>
  <c r="S18"/>
  <c r="M18" s="1"/>
  <c r="O18"/>
  <c r="N18"/>
  <c r="K18"/>
  <c r="Y18" s="1"/>
  <c r="J18"/>
  <c r="X18" s="1"/>
  <c r="I18"/>
  <c r="C18"/>
  <c r="W17"/>
  <c r="U17"/>
  <c r="T17"/>
  <c r="S17"/>
  <c r="M17" s="1"/>
  <c r="O17"/>
  <c r="N17"/>
  <c r="K17"/>
  <c r="Y17" s="1"/>
  <c r="J17"/>
  <c r="X17" s="1"/>
  <c r="I17"/>
  <c r="C17"/>
  <c r="U16"/>
  <c r="T16"/>
  <c r="S16"/>
  <c r="M16" s="1"/>
  <c r="R16"/>
  <c r="Q16"/>
  <c r="O16"/>
  <c r="N16"/>
  <c r="K16"/>
  <c r="Y16" s="1"/>
  <c r="J16"/>
  <c r="D16" s="1"/>
  <c r="I16"/>
  <c r="W16" s="1"/>
  <c r="H16"/>
  <c r="E16"/>
  <c r="U15"/>
  <c r="O15" s="1"/>
  <c r="T15"/>
  <c r="Q15" s="1"/>
  <c r="S15"/>
  <c r="P15"/>
  <c r="M15"/>
  <c r="K15"/>
  <c r="Y15" s="1"/>
  <c r="J15"/>
  <c r="X15" s="1"/>
  <c r="I15"/>
  <c r="W15" s="1"/>
  <c r="Z15" s="1"/>
  <c r="G15"/>
  <c r="F15"/>
  <c r="D15"/>
  <c r="C15"/>
  <c r="W14"/>
  <c r="U14"/>
  <c r="T14"/>
  <c r="S14"/>
  <c r="O14"/>
  <c r="N14"/>
  <c r="K14"/>
  <c r="J14"/>
  <c r="X14" s="1"/>
  <c r="I14"/>
  <c r="C14"/>
  <c r="H61" i="284"/>
  <c r="G61"/>
  <c r="F61"/>
  <c r="E61"/>
  <c r="D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J62" i="283"/>
  <c r="I62"/>
  <c r="H62"/>
  <c r="G62"/>
  <c r="F62"/>
  <c r="E62"/>
  <c r="D62"/>
  <c r="C62"/>
  <c r="K60"/>
  <c r="V63" i="282"/>
  <c r="U63"/>
  <c r="O63"/>
  <c r="N63"/>
  <c r="L63"/>
  <c r="K63"/>
  <c r="I63"/>
  <c r="H63"/>
  <c r="F63"/>
  <c r="E63"/>
  <c r="D63"/>
  <c r="C63"/>
  <c r="W64" s="1"/>
  <c r="Z62"/>
  <c r="X62"/>
  <c r="R62"/>
  <c r="Q62"/>
  <c r="M62"/>
  <c r="J62"/>
  <c r="Z61"/>
  <c r="X61"/>
  <c r="R61"/>
  <c r="Q61"/>
  <c r="M61"/>
  <c r="J61"/>
  <c r="Z60"/>
  <c r="X60"/>
  <c r="R60"/>
  <c r="S60" s="1"/>
  <c r="Q60"/>
  <c r="M60"/>
  <c r="J60"/>
  <c r="Z59"/>
  <c r="X59"/>
  <c r="R59"/>
  <c r="Q59"/>
  <c r="M59"/>
  <c r="J59"/>
  <c r="Z58"/>
  <c r="X58"/>
  <c r="R58"/>
  <c r="Q58"/>
  <c r="M58"/>
  <c r="J58"/>
  <c r="Z57"/>
  <c r="X57"/>
  <c r="R57"/>
  <c r="Q57"/>
  <c r="M57"/>
  <c r="J57"/>
  <c r="Z56"/>
  <c r="X56"/>
  <c r="R56"/>
  <c r="Q56"/>
  <c r="M56"/>
  <c r="J56"/>
  <c r="Z55"/>
  <c r="X55"/>
  <c r="R55"/>
  <c r="Q55"/>
  <c r="M55"/>
  <c r="J55"/>
  <c r="Z54"/>
  <c r="X54"/>
  <c r="R54"/>
  <c r="Q54"/>
  <c r="M54"/>
  <c r="J54"/>
  <c r="Z53"/>
  <c r="X53"/>
  <c r="R53"/>
  <c r="Q53"/>
  <c r="M53"/>
  <c r="J53"/>
  <c r="Z52"/>
  <c r="X52"/>
  <c r="R52"/>
  <c r="Q52"/>
  <c r="S52" s="1"/>
  <c r="M52"/>
  <c r="J52"/>
  <c r="Z51"/>
  <c r="X51"/>
  <c r="R51"/>
  <c r="Q51"/>
  <c r="M51"/>
  <c r="J51"/>
  <c r="Z50"/>
  <c r="X50"/>
  <c r="R50"/>
  <c r="Q50"/>
  <c r="M50"/>
  <c r="J50"/>
  <c r="Z49"/>
  <c r="X49"/>
  <c r="R49"/>
  <c r="Q49"/>
  <c r="M49"/>
  <c r="J49"/>
  <c r="Z48"/>
  <c r="X48"/>
  <c r="R48"/>
  <c r="Q48"/>
  <c r="S48" s="1"/>
  <c r="M48"/>
  <c r="J48"/>
  <c r="Z47"/>
  <c r="X47"/>
  <c r="R47"/>
  <c r="Q47"/>
  <c r="M47"/>
  <c r="J47"/>
  <c r="Z46"/>
  <c r="X46"/>
  <c r="R46"/>
  <c r="Q46"/>
  <c r="S46" s="1"/>
  <c r="M46"/>
  <c r="J46"/>
  <c r="Z45"/>
  <c r="X45"/>
  <c r="R45"/>
  <c r="Q45"/>
  <c r="M45"/>
  <c r="J45"/>
  <c r="Z44"/>
  <c r="X44"/>
  <c r="R44"/>
  <c r="Q44"/>
  <c r="S44" s="1"/>
  <c r="M44"/>
  <c r="J44"/>
  <c r="Z43"/>
  <c r="X43"/>
  <c r="R43"/>
  <c r="Q43"/>
  <c r="M43"/>
  <c r="J43"/>
  <c r="Z42"/>
  <c r="X42"/>
  <c r="R42"/>
  <c r="Q42"/>
  <c r="S42" s="1"/>
  <c r="M42"/>
  <c r="J42"/>
  <c r="Z41"/>
  <c r="X41"/>
  <c r="R41"/>
  <c r="Q41"/>
  <c r="M41"/>
  <c r="J41"/>
  <c r="Z40"/>
  <c r="X40"/>
  <c r="R40"/>
  <c r="Q40"/>
  <c r="S40" s="1"/>
  <c r="M40"/>
  <c r="J40"/>
  <c r="Z39"/>
  <c r="X39"/>
  <c r="R39"/>
  <c r="Q39"/>
  <c r="M39"/>
  <c r="J39"/>
  <c r="Z38"/>
  <c r="X38"/>
  <c r="R38"/>
  <c r="Q38"/>
  <c r="S38" s="1"/>
  <c r="M38"/>
  <c r="J38"/>
  <c r="Z37"/>
  <c r="X37"/>
  <c r="R37"/>
  <c r="Q37"/>
  <c r="M37"/>
  <c r="J37"/>
  <c r="Z36"/>
  <c r="X36"/>
  <c r="R36"/>
  <c r="Q36"/>
  <c r="S36" s="1"/>
  <c r="M36"/>
  <c r="J36"/>
  <c r="Z35"/>
  <c r="X35"/>
  <c r="R35"/>
  <c r="Q35"/>
  <c r="S35" s="1"/>
  <c r="M35"/>
  <c r="J35"/>
  <c r="Z34"/>
  <c r="X34"/>
  <c r="R34"/>
  <c r="Q34"/>
  <c r="M34"/>
  <c r="J34"/>
  <c r="Z33"/>
  <c r="X33"/>
  <c r="R33"/>
  <c r="Q33"/>
  <c r="M33"/>
  <c r="J33"/>
  <c r="Z32"/>
  <c r="X32"/>
  <c r="R32"/>
  <c r="Q32"/>
  <c r="M32"/>
  <c r="J32"/>
  <c r="Z31"/>
  <c r="X31"/>
  <c r="R31"/>
  <c r="Q31"/>
  <c r="M31"/>
  <c r="J31"/>
  <c r="Z30"/>
  <c r="X30"/>
  <c r="R30"/>
  <c r="Q30"/>
  <c r="M30"/>
  <c r="J30"/>
  <c r="Z29"/>
  <c r="X29"/>
  <c r="R29"/>
  <c r="Q29"/>
  <c r="S29" s="1"/>
  <c r="M29"/>
  <c r="J29"/>
  <c r="Z28"/>
  <c r="X28"/>
  <c r="R28"/>
  <c r="Q28"/>
  <c r="S28" s="1"/>
  <c r="M28"/>
  <c r="J28"/>
  <c r="Z27"/>
  <c r="X27"/>
  <c r="R27"/>
  <c r="Q27"/>
  <c r="M27"/>
  <c r="J27"/>
  <c r="Z26"/>
  <c r="X26"/>
  <c r="R26"/>
  <c r="Q26"/>
  <c r="M26"/>
  <c r="J26"/>
  <c r="Z25"/>
  <c r="X25"/>
  <c r="R25"/>
  <c r="Q25"/>
  <c r="M25"/>
  <c r="J25"/>
  <c r="Z24"/>
  <c r="X24"/>
  <c r="R24"/>
  <c r="Q24"/>
  <c r="M24"/>
  <c r="J24"/>
  <c r="Z23"/>
  <c r="X23"/>
  <c r="R23"/>
  <c r="Q23"/>
  <c r="M23"/>
  <c r="J23"/>
  <c r="Z22"/>
  <c r="X22"/>
  <c r="R22"/>
  <c r="Q22"/>
  <c r="M22"/>
  <c r="J22"/>
  <c r="Z21"/>
  <c r="X21"/>
  <c r="R21"/>
  <c r="Q21"/>
  <c r="M21"/>
  <c r="J21"/>
  <c r="Z20"/>
  <c r="X20"/>
  <c r="R20"/>
  <c r="Q20"/>
  <c r="M20"/>
  <c r="J20"/>
  <c r="Z19"/>
  <c r="X19"/>
  <c r="R19"/>
  <c r="Q19"/>
  <c r="M19"/>
  <c r="J19"/>
  <c r="Z18"/>
  <c r="X18"/>
  <c r="R18"/>
  <c r="Q18"/>
  <c r="M18"/>
  <c r="J18"/>
  <c r="Z17"/>
  <c r="X17"/>
  <c r="R17"/>
  <c r="S17" s="1"/>
  <c r="Q17"/>
  <c r="M17"/>
  <c r="J17"/>
  <c r="Z16"/>
  <c r="X16"/>
  <c r="R16"/>
  <c r="Q16"/>
  <c r="M16"/>
  <c r="J16"/>
  <c r="Z15"/>
  <c r="X15"/>
  <c r="R15"/>
  <c r="Q15"/>
  <c r="M15"/>
  <c r="J15"/>
  <c r="Z14"/>
  <c r="X14"/>
  <c r="R14"/>
  <c r="Q14"/>
  <c r="M14"/>
  <c r="J14"/>
  <c r="Z13"/>
  <c r="X13"/>
  <c r="R13"/>
  <c r="Q13"/>
  <c r="M13"/>
  <c r="J13"/>
  <c r="Z12"/>
  <c r="Z63" s="1"/>
  <c r="X12"/>
  <c r="X63" s="1"/>
  <c r="R12"/>
  <c r="Q12"/>
  <c r="P63"/>
  <c r="M12"/>
  <c r="M63" s="1"/>
  <c r="J12"/>
  <c r="J63" s="1"/>
  <c r="G63"/>
  <c r="I66" i="281"/>
  <c r="N63"/>
  <c r="M63"/>
  <c r="K63"/>
  <c r="J63"/>
  <c r="I63"/>
  <c r="G63"/>
  <c r="F63"/>
  <c r="E63"/>
  <c r="Q62"/>
  <c r="R62" s="1"/>
  <c r="P62"/>
  <c r="L62"/>
  <c r="H62"/>
  <c r="Q61"/>
  <c r="R61" s="1"/>
  <c r="P61"/>
  <c r="L61"/>
  <c r="H61"/>
  <c r="Q60"/>
  <c r="R60" s="1"/>
  <c r="P60"/>
  <c r="L60"/>
  <c r="H60"/>
  <c r="Q59"/>
  <c r="R59" s="1"/>
  <c r="P59"/>
  <c r="L59"/>
  <c r="H59"/>
  <c r="Q58"/>
  <c r="R58" s="1"/>
  <c r="P58"/>
  <c r="L58"/>
  <c r="H58"/>
  <c r="Q57"/>
  <c r="R57" s="1"/>
  <c r="P57"/>
  <c r="L57"/>
  <c r="H57"/>
  <c r="Q56"/>
  <c r="R56" s="1"/>
  <c r="P56"/>
  <c r="L56"/>
  <c r="H56"/>
  <c r="Q55"/>
  <c r="R55" s="1"/>
  <c r="P55"/>
  <c r="L55"/>
  <c r="H55"/>
  <c r="Q54"/>
  <c r="R54" s="1"/>
  <c r="P54"/>
  <c r="L54"/>
  <c r="H54"/>
  <c r="Q53"/>
  <c r="R53" s="1"/>
  <c r="P53"/>
  <c r="L53"/>
  <c r="H53"/>
  <c r="Q52"/>
  <c r="R52" s="1"/>
  <c r="P52"/>
  <c r="L52"/>
  <c r="H52"/>
  <c r="Q51"/>
  <c r="R51" s="1"/>
  <c r="P51"/>
  <c r="L51"/>
  <c r="H51"/>
  <c r="Q50"/>
  <c r="R50" s="1"/>
  <c r="P50"/>
  <c r="L50"/>
  <c r="H50"/>
  <c r="Q49"/>
  <c r="R49" s="1"/>
  <c r="P49"/>
  <c r="L49"/>
  <c r="H49"/>
  <c r="Q48"/>
  <c r="R48" s="1"/>
  <c r="P48"/>
  <c r="L48"/>
  <c r="H48"/>
  <c r="Q47"/>
  <c r="R47" s="1"/>
  <c r="P47"/>
  <c r="L47"/>
  <c r="H47"/>
  <c r="Q46"/>
  <c r="R46" s="1"/>
  <c r="P46"/>
  <c r="L46"/>
  <c r="H46"/>
  <c r="Q45"/>
  <c r="R45" s="1"/>
  <c r="P45"/>
  <c r="L45"/>
  <c r="H45"/>
  <c r="Q44"/>
  <c r="R44" s="1"/>
  <c r="P44"/>
  <c r="L44"/>
  <c r="H44"/>
  <c r="Q43"/>
  <c r="R43" s="1"/>
  <c r="P43"/>
  <c r="L43"/>
  <c r="H43"/>
  <c r="Q42"/>
  <c r="R42" s="1"/>
  <c r="P42"/>
  <c r="L42"/>
  <c r="H42"/>
  <c r="Q41"/>
  <c r="R41" s="1"/>
  <c r="P41"/>
  <c r="L41"/>
  <c r="H41"/>
  <c r="Q40"/>
  <c r="R40" s="1"/>
  <c r="P40"/>
  <c r="L40"/>
  <c r="H40"/>
  <c r="Q39"/>
  <c r="R39" s="1"/>
  <c r="P39"/>
  <c r="L39"/>
  <c r="H39"/>
  <c r="Q38"/>
  <c r="R38" s="1"/>
  <c r="P38"/>
  <c r="L38"/>
  <c r="H38"/>
  <c r="Q37"/>
  <c r="R37" s="1"/>
  <c r="P37"/>
  <c r="L37"/>
  <c r="H37"/>
  <c r="Q36"/>
  <c r="R36" s="1"/>
  <c r="P36"/>
  <c r="L36"/>
  <c r="H36"/>
  <c r="Q35"/>
  <c r="R35" s="1"/>
  <c r="P35"/>
  <c r="L35"/>
  <c r="H35"/>
  <c r="Q34"/>
  <c r="R34" s="1"/>
  <c r="P34"/>
  <c r="L34"/>
  <c r="H34"/>
  <c r="Q33"/>
  <c r="R33" s="1"/>
  <c r="P33"/>
  <c r="L33"/>
  <c r="H33"/>
  <c r="Q32"/>
  <c r="R32" s="1"/>
  <c r="P32"/>
  <c r="L32"/>
  <c r="H32"/>
  <c r="Q31"/>
  <c r="R31" s="1"/>
  <c r="P31"/>
  <c r="L31"/>
  <c r="H31"/>
  <c r="Q30"/>
  <c r="R30" s="1"/>
  <c r="P30"/>
  <c r="L30"/>
  <c r="H30"/>
  <c r="Q29"/>
  <c r="R29" s="1"/>
  <c r="P29"/>
  <c r="L29"/>
  <c r="H29"/>
  <c r="Q28"/>
  <c r="R28" s="1"/>
  <c r="P28"/>
  <c r="L28"/>
  <c r="H28"/>
  <c r="Q27"/>
  <c r="R27" s="1"/>
  <c r="P27"/>
  <c r="L27"/>
  <c r="H27"/>
  <c r="Q26"/>
  <c r="R26" s="1"/>
  <c r="P26"/>
  <c r="L26"/>
  <c r="H26"/>
  <c r="Q25"/>
  <c r="R25" s="1"/>
  <c r="P25"/>
  <c r="L25"/>
  <c r="H25"/>
  <c r="Q24"/>
  <c r="R24" s="1"/>
  <c r="P24"/>
  <c r="L24"/>
  <c r="H24"/>
  <c r="Q23"/>
  <c r="R23" s="1"/>
  <c r="P23"/>
  <c r="L23"/>
  <c r="H23"/>
  <c r="Q22"/>
  <c r="R22" s="1"/>
  <c r="P22"/>
  <c r="L22"/>
  <c r="H22"/>
  <c r="Q21"/>
  <c r="R21" s="1"/>
  <c r="P21"/>
  <c r="L21"/>
  <c r="H21"/>
  <c r="Q20"/>
  <c r="R20" s="1"/>
  <c r="P20"/>
  <c r="L20"/>
  <c r="H20"/>
  <c r="Q19"/>
  <c r="R19" s="1"/>
  <c r="P19"/>
  <c r="L19"/>
  <c r="H19"/>
  <c r="Q18"/>
  <c r="R18" s="1"/>
  <c r="P18"/>
  <c r="L18"/>
  <c r="H18"/>
  <c r="Q17"/>
  <c r="R17" s="1"/>
  <c r="P17"/>
  <c r="L17"/>
  <c r="H17"/>
  <c r="Q16"/>
  <c r="R16" s="1"/>
  <c r="P16"/>
  <c r="L16"/>
  <c r="H16"/>
  <c r="Q15"/>
  <c r="R15" s="1"/>
  <c r="P15"/>
  <c r="L15"/>
  <c r="H15"/>
  <c r="Q14"/>
  <c r="R14" s="1"/>
  <c r="P14"/>
  <c r="L14"/>
  <c r="H14"/>
  <c r="Q13"/>
  <c r="P13"/>
  <c r="L13"/>
  <c r="H13"/>
  <c r="Q12"/>
  <c r="P12"/>
  <c r="O63"/>
  <c r="L12"/>
  <c r="L63" s="1"/>
  <c r="H12"/>
  <c r="H63" s="1"/>
  <c r="D63"/>
  <c r="C63"/>
  <c r="C39" i="280"/>
  <c r="J26"/>
  <c r="F26"/>
  <c r="E26"/>
  <c r="D26"/>
  <c r="C26"/>
  <c r="G25"/>
  <c r="H25" s="1"/>
  <c r="E25"/>
  <c r="H17"/>
  <c r="G16"/>
  <c r="E16"/>
  <c r="C67" i="279"/>
  <c r="L62"/>
  <c r="I62"/>
  <c r="G62"/>
  <c r="F62"/>
  <c r="E62"/>
  <c r="D62"/>
  <c r="C62"/>
  <c r="C65" s="1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62" s="1"/>
  <c r="Y64" i="278"/>
  <c r="W64"/>
  <c r="V63"/>
  <c r="U63"/>
  <c r="O63"/>
  <c r="N63"/>
  <c r="L63"/>
  <c r="K63"/>
  <c r="I63"/>
  <c r="H63"/>
  <c r="F63"/>
  <c r="E63"/>
  <c r="D63"/>
  <c r="C63"/>
  <c r="Z62"/>
  <c r="X62"/>
  <c r="R62"/>
  <c r="Q62"/>
  <c r="M62"/>
  <c r="J62"/>
  <c r="Z61"/>
  <c r="X61"/>
  <c r="R61"/>
  <c r="Q61"/>
  <c r="S61" s="1"/>
  <c r="M61"/>
  <c r="J61"/>
  <c r="Z60"/>
  <c r="X60"/>
  <c r="R60"/>
  <c r="Q60"/>
  <c r="M60"/>
  <c r="J60"/>
  <c r="Z59"/>
  <c r="X59"/>
  <c r="R59"/>
  <c r="Q59"/>
  <c r="S59" s="1"/>
  <c r="M59"/>
  <c r="J59"/>
  <c r="Z58"/>
  <c r="X58"/>
  <c r="R58"/>
  <c r="Q58"/>
  <c r="M58"/>
  <c r="J58"/>
  <c r="Z57"/>
  <c r="X57"/>
  <c r="R57"/>
  <c r="Q57"/>
  <c r="M57"/>
  <c r="J57"/>
  <c r="Z56"/>
  <c r="X56"/>
  <c r="S56"/>
  <c r="R56"/>
  <c r="Q56"/>
  <c r="M56"/>
  <c r="J56"/>
  <c r="Z55"/>
  <c r="X55"/>
  <c r="R55"/>
  <c r="Q55"/>
  <c r="S55" s="1"/>
  <c r="M55"/>
  <c r="J55"/>
  <c r="Z54"/>
  <c r="X54"/>
  <c r="R54"/>
  <c r="Q54"/>
  <c r="M54"/>
  <c r="J54"/>
  <c r="Z53"/>
  <c r="X53"/>
  <c r="R53"/>
  <c r="Q53"/>
  <c r="M53"/>
  <c r="J53"/>
  <c r="Z52"/>
  <c r="X52"/>
  <c r="R52"/>
  <c r="Q52"/>
  <c r="S52" s="1"/>
  <c r="M52"/>
  <c r="J52"/>
  <c r="Z51"/>
  <c r="X51"/>
  <c r="R51"/>
  <c r="Q51"/>
  <c r="M51"/>
  <c r="J51"/>
  <c r="Z50"/>
  <c r="X50"/>
  <c r="R50"/>
  <c r="Q50"/>
  <c r="S50" s="1"/>
  <c r="M50"/>
  <c r="J50"/>
  <c r="Z49"/>
  <c r="X49"/>
  <c r="R49"/>
  <c r="Q49"/>
  <c r="M49"/>
  <c r="J49"/>
  <c r="Z48"/>
  <c r="X48"/>
  <c r="R48"/>
  <c r="Q48"/>
  <c r="S48" s="1"/>
  <c r="M48"/>
  <c r="J48"/>
  <c r="Z47"/>
  <c r="X47"/>
  <c r="S47"/>
  <c r="R47"/>
  <c r="Q47"/>
  <c r="M47"/>
  <c r="J47"/>
  <c r="Z46"/>
  <c r="X46"/>
  <c r="R46"/>
  <c r="Q46"/>
  <c r="M46"/>
  <c r="J46"/>
  <c r="Z45"/>
  <c r="X45"/>
  <c r="R45"/>
  <c r="Q45"/>
  <c r="M45"/>
  <c r="J45"/>
  <c r="Z44"/>
  <c r="X44"/>
  <c r="R44"/>
  <c r="Q44"/>
  <c r="M44"/>
  <c r="J44"/>
  <c r="Z43"/>
  <c r="X43"/>
  <c r="R43"/>
  <c r="Q43"/>
  <c r="S43" s="1"/>
  <c r="M43"/>
  <c r="J43"/>
  <c r="Z42"/>
  <c r="X42"/>
  <c r="R42"/>
  <c r="Q42"/>
  <c r="M42"/>
  <c r="J42"/>
  <c r="Z41"/>
  <c r="X41"/>
  <c r="R41"/>
  <c r="Q41"/>
  <c r="M41"/>
  <c r="J41"/>
  <c r="Z40"/>
  <c r="X40"/>
  <c r="S40"/>
  <c r="R40"/>
  <c r="Q40"/>
  <c r="M40"/>
  <c r="J40"/>
  <c r="Z39"/>
  <c r="X39"/>
  <c r="R39"/>
  <c r="Q39"/>
  <c r="S39" s="1"/>
  <c r="M39"/>
  <c r="J39"/>
  <c r="Z38"/>
  <c r="X38"/>
  <c r="R38"/>
  <c r="Q38"/>
  <c r="M38"/>
  <c r="J38"/>
  <c r="Z37"/>
  <c r="X37"/>
  <c r="R37"/>
  <c r="Q37"/>
  <c r="M37"/>
  <c r="J37"/>
  <c r="Z36"/>
  <c r="X36"/>
  <c r="R36"/>
  <c r="Q36"/>
  <c r="S36" s="1"/>
  <c r="M36"/>
  <c r="J36"/>
  <c r="Z35"/>
  <c r="X35"/>
  <c r="R35"/>
  <c r="Q35"/>
  <c r="M35"/>
  <c r="J35"/>
  <c r="Z34"/>
  <c r="X34"/>
  <c r="R34"/>
  <c r="Q34"/>
  <c r="S34" s="1"/>
  <c r="M34"/>
  <c r="J34"/>
  <c r="Z33"/>
  <c r="X33"/>
  <c r="R33"/>
  <c r="Q33"/>
  <c r="M33"/>
  <c r="J33"/>
  <c r="Z32"/>
  <c r="X32"/>
  <c r="R32"/>
  <c r="Q32"/>
  <c r="S32" s="1"/>
  <c r="M32"/>
  <c r="J32"/>
  <c r="Z31"/>
  <c r="X31"/>
  <c r="S31"/>
  <c r="R31"/>
  <c r="Q31"/>
  <c r="M31"/>
  <c r="J31"/>
  <c r="Z30"/>
  <c r="X30"/>
  <c r="R30"/>
  <c r="Q30"/>
  <c r="M30"/>
  <c r="J30"/>
  <c r="Z29"/>
  <c r="X29"/>
  <c r="R29"/>
  <c r="Q29"/>
  <c r="S29" s="1"/>
  <c r="M29"/>
  <c r="J29"/>
  <c r="Z28"/>
  <c r="X28"/>
  <c r="R28"/>
  <c r="Q28"/>
  <c r="M28"/>
  <c r="J28"/>
  <c r="Z27"/>
  <c r="X27"/>
  <c r="R27"/>
  <c r="Q27"/>
  <c r="S27" s="1"/>
  <c r="M27"/>
  <c r="J27"/>
  <c r="Z26"/>
  <c r="X26"/>
  <c r="R26"/>
  <c r="Q26"/>
  <c r="M26"/>
  <c r="J26"/>
  <c r="Z25"/>
  <c r="X25"/>
  <c r="R25"/>
  <c r="Q25"/>
  <c r="M25"/>
  <c r="J25"/>
  <c r="Z24"/>
  <c r="X24"/>
  <c r="S24"/>
  <c r="R24"/>
  <c r="Q24"/>
  <c r="M24"/>
  <c r="J24"/>
  <c r="Z23"/>
  <c r="X23"/>
  <c r="R23"/>
  <c r="Q23"/>
  <c r="S23" s="1"/>
  <c r="M23"/>
  <c r="J23"/>
  <c r="Z22"/>
  <c r="X22"/>
  <c r="R22"/>
  <c r="Q22"/>
  <c r="M22"/>
  <c r="J22"/>
  <c r="Z21"/>
  <c r="X21"/>
  <c r="R21"/>
  <c r="Q21"/>
  <c r="M21"/>
  <c r="J21"/>
  <c r="Z20"/>
  <c r="X20"/>
  <c r="R20"/>
  <c r="Q20"/>
  <c r="S20" s="1"/>
  <c r="M20"/>
  <c r="J20"/>
  <c r="Z19"/>
  <c r="X19"/>
  <c r="R19"/>
  <c r="Q19"/>
  <c r="M19"/>
  <c r="J19"/>
  <c r="Z18"/>
  <c r="X18"/>
  <c r="R18"/>
  <c r="Q18"/>
  <c r="M18"/>
  <c r="J18"/>
  <c r="Z17"/>
  <c r="X17"/>
  <c r="R17"/>
  <c r="Q17"/>
  <c r="M17"/>
  <c r="J17"/>
  <c r="Z16"/>
  <c r="X16"/>
  <c r="R16"/>
  <c r="Q16"/>
  <c r="S16" s="1"/>
  <c r="M16"/>
  <c r="J16"/>
  <c r="Z15"/>
  <c r="X15"/>
  <c r="S15"/>
  <c r="R15"/>
  <c r="Q15"/>
  <c r="M15"/>
  <c r="J15"/>
  <c r="Z14"/>
  <c r="X14"/>
  <c r="R14"/>
  <c r="Q14"/>
  <c r="M14"/>
  <c r="J14"/>
  <c r="Z13"/>
  <c r="X13"/>
  <c r="X63" s="1"/>
  <c r="R13"/>
  <c r="Q13"/>
  <c r="S13" s="1"/>
  <c r="M13"/>
  <c r="J13"/>
  <c r="Z12"/>
  <c r="Z63" s="1"/>
  <c r="X12"/>
  <c r="R12"/>
  <c r="Q12"/>
  <c r="P63"/>
  <c r="M12"/>
  <c r="M63" s="1"/>
  <c r="J12"/>
  <c r="J63" s="1"/>
  <c r="G63"/>
  <c r="N63" i="277"/>
  <c r="M63"/>
  <c r="K63"/>
  <c r="J63"/>
  <c r="I63"/>
  <c r="I67" s="1"/>
  <c r="G63"/>
  <c r="F63"/>
  <c r="E63"/>
  <c r="Q62"/>
  <c r="P62"/>
  <c r="L62"/>
  <c r="H62"/>
  <c r="Q61"/>
  <c r="P61"/>
  <c r="L61"/>
  <c r="H61"/>
  <c r="Q60"/>
  <c r="P60"/>
  <c r="L60"/>
  <c r="H60"/>
  <c r="Q59"/>
  <c r="P59"/>
  <c r="L59"/>
  <c r="H59"/>
  <c r="R58"/>
  <c r="Q58"/>
  <c r="P58"/>
  <c r="L58"/>
  <c r="H58"/>
  <c r="Q57"/>
  <c r="P57"/>
  <c r="L57"/>
  <c r="H57"/>
  <c r="Q56"/>
  <c r="P56"/>
  <c r="L56"/>
  <c r="H56"/>
  <c r="Q55"/>
  <c r="P55"/>
  <c r="L55"/>
  <c r="H55"/>
  <c r="R54"/>
  <c r="Q54"/>
  <c r="P54"/>
  <c r="L54"/>
  <c r="H54"/>
  <c r="Q53"/>
  <c r="P53"/>
  <c r="L53"/>
  <c r="H53"/>
  <c r="Q52"/>
  <c r="P52"/>
  <c r="L52"/>
  <c r="H52"/>
  <c r="Q51"/>
  <c r="P51"/>
  <c r="L51"/>
  <c r="H51"/>
  <c r="Q50"/>
  <c r="P50"/>
  <c r="L50"/>
  <c r="H50"/>
  <c r="Q49"/>
  <c r="P49"/>
  <c r="R49" s="1"/>
  <c r="L49"/>
  <c r="H49"/>
  <c r="Q48"/>
  <c r="P48"/>
  <c r="L48"/>
  <c r="H48"/>
  <c r="Q47"/>
  <c r="P47"/>
  <c r="L47"/>
  <c r="H47"/>
  <c r="Q46"/>
  <c r="P46"/>
  <c r="R46" s="1"/>
  <c r="L46"/>
  <c r="H46"/>
  <c r="Q45"/>
  <c r="P45"/>
  <c r="R45" s="1"/>
  <c r="L45"/>
  <c r="H45"/>
  <c r="Q44"/>
  <c r="P44"/>
  <c r="L44"/>
  <c r="H44"/>
  <c r="Q43"/>
  <c r="P43"/>
  <c r="L43"/>
  <c r="H43"/>
  <c r="Q42"/>
  <c r="P42"/>
  <c r="L42"/>
  <c r="H42"/>
  <c r="Q41"/>
  <c r="P41"/>
  <c r="L41"/>
  <c r="H41"/>
  <c r="Q40"/>
  <c r="P40"/>
  <c r="L40"/>
  <c r="H40"/>
  <c r="Q39"/>
  <c r="P39"/>
  <c r="L39"/>
  <c r="H39"/>
  <c r="Q38"/>
  <c r="P38"/>
  <c r="L38"/>
  <c r="H38"/>
  <c r="Q37"/>
  <c r="P37"/>
  <c r="L37"/>
  <c r="H37"/>
  <c r="Q36"/>
  <c r="P36"/>
  <c r="L36"/>
  <c r="H36"/>
  <c r="Q35"/>
  <c r="P35"/>
  <c r="L35"/>
  <c r="H35"/>
  <c r="Q34"/>
  <c r="P34"/>
  <c r="L34"/>
  <c r="H34"/>
  <c r="Q33"/>
  <c r="P33"/>
  <c r="L33"/>
  <c r="H33"/>
  <c r="Q32"/>
  <c r="P32"/>
  <c r="L32"/>
  <c r="H32"/>
  <c r="Q31"/>
  <c r="P31"/>
  <c r="L31"/>
  <c r="H31"/>
  <c r="Q30"/>
  <c r="R30" s="1"/>
  <c r="P30"/>
  <c r="L30"/>
  <c r="H30"/>
  <c r="Q29"/>
  <c r="R29" s="1"/>
  <c r="P29"/>
  <c r="L29"/>
  <c r="H29"/>
  <c r="Q28"/>
  <c r="P28"/>
  <c r="L28"/>
  <c r="H28"/>
  <c r="Q27"/>
  <c r="P27"/>
  <c r="L27"/>
  <c r="H27"/>
  <c r="Q26"/>
  <c r="P26"/>
  <c r="L26"/>
  <c r="H26"/>
  <c r="Q25"/>
  <c r="P25"/>
  <c r="L25"/>
  <c r="H25"/>
  <c r="Q24"/>
  <c r="P24"/>
  <c r="L24"/>
  <c r="H24"/>
  <c r="Q23"/>
  <c r="P23"/>
  <c r="L23"/>
  <c r="H23"/>
  <c r="R22"/>
  <c r="Q22"/>
  <c r="P22"/>
  <c r="L22"/>
  <c r="H22"/>
  <c r="Q21"/>
  <c r="P21"/>
  <c r="L21"/>
  <c r="H21"/>
  <c r="Q20"/>
  <c r="P20"/>
  <c r="L20"/>
  <c r="H20"/>
  <c r="Q19"/>
  <c r="P19"/>
  <c r="L19"/>
  <c r="H19"/>
  <c r="Q18"/>
  <c r="P18"/>
  <c r="L18"/>
  <c r="H18"/>
  <c r="Q17"/>
  <c r="P17"/>
  <c r="L17"/>
  <c r="H17"/>
  <c r="Q16"/>
  <c r="P16"/>
  <c r="L16"/>
  <c r="H16"/>
  <c r="Q15"/>
  <c r="P15"/>
  <c r="L15"/>
  <c r="H15"/>
  <c r="Q14"/>
  <c r="P14"/>
  <c r="L14"/>
  <c r="H14"/>
  <c r="Q13"/>
  <c r="R13" s="1"/>
  <c r="P13"/>
  <c r="L13"/>
  <c r="H13"/>
  <c r="Q12"/>
  <c r="P12"/>
  <c r="O63"/>
  <c r="L12"/>
  <c r="L63" s="1"/>
  <c r="H12"/>
  <c r="H63" s="1"/>
  <c r="D63"/>
  <c r="C63"/>
  <c r="J64" i="276"/>
  <c r="I64"/>
  <c r="H64"/>
  <c r="G64"/>
  <c r="F64"/>
  <c r="F76" s="1"/>
  <c r="E64"/>
  <c r="D64"/>
  <c r="C64"/>
  <c r="R63"/>
  <c r="P63"/>
  <c r="O63"/>
  <c r="L63"/>
  <c r="K63"/>
  <c r="R62"/>
  <c r="P62"/>
  <c r="O62"/>
  <c r="L62"/>
  <c r="K62"/>
  <c r="R61"/>
  <c r="P61"/>
  <c r="O61"/>
  <c r="L61"/>
  <c r="K61"/>
  <c r="R60"/>
  <c r="P60"/>
  <c r="O60"/>
  <c r="L60"/>
  <c r="K60"/>
  <c r="R59"/>
  <c r="P59"/>
  <c r="O59"/>
  <c r="L59"/>
  <c r="K59"/>
  <c r="R58"/>
  <c r="P58"/>
  <c r="O58"/>
  <c r="L58"/>
  <c r="K58"/>
  <c r="R57"/>
  <c r="P57"/>
  <c r="O57"/>
  <c r="L57"/>
  <c r="K57"/>
  <c r="R56"/>
  <c r="P56"/>
  <c r="O56"/>
  <c r="L56"/>
  <c r="K56"/>
  <c r="R55"/>
  <c r="P55"/>
  <c r="O55"/>
  <c r="L55"/>
  <c r="K55"/>
  <c r="R54"/>
  <c r="P54"/>
  <c r="O54"/>
  <c r="L54"/>
  <c r="K54"/>
  <c r="R53"/>
  <c r="P53"/>
  <c r="O53"/>
  <c r="L53"/>
  <c r="K53"/>
  <c r="R52"/>
  <c r="P52"/>
  <c r="O52"/>
  <c r="L52"/>
  <c r="K52"/>
  <c r="R51"/>
  <c r="P51"/>
  <c r="O51"/>
  <c r="L51"/>
  <c r="K51"/>
  <c r="R50"/>
  <c r="P50"/>
  <c r="O50"/>
  <c r="L50"/>
  <c r="K50"/>
  <c r="R49"/>
  <c r="P49"/>
  <c r="O49"/>
  <c r="L49"/>
  <c r="K49"/>
  <c r="R48"/>
  <c r="P48"/>
  <c r="O48"/>
  <c r="L48"/>
  <c r="K48"/>
  <c r="R47"/>
  <c r="P47"/>
  <c r="O47"/>
  <c r="L47"/>
  <c r="K47"/>
  <c r="R46"/>
  <c r="P46"/>
  <c r="O46"/>
  <c r="L46"/>
  <c r="K46"/>
  <c r="R45"/>
  <c r="P45"/>
  <c r="O45"/>
  <c r="L45"/>
  <c r="K45"/>
  <c r="R44"/>
  <c r="P44"/>
  <c r="O44"/>
  <c r="L44"/>
  <c r="K44"/>
  <c r="R43"/>
  <c r="P43"/>
  <c r="O43"/>
  <c r="L43"/>
  <c r="K43"/>
  <c r="R42"/>
  <c r="P42"/>
  <c r="O42"/>
  <c r="L42"/>
  <c r="K42"/>
  <c r="R41"/>
  <c r="P41"/>
  <c r="O41"/>
  <c r="L41"/>
  <c r="K41"/>
  <c r="R40"/>
  <c r="P40"/>
  <c r="O40"/>
  <c r="L40"/>
  <c r="K40"/>
  <c r="R39"/>
  <c r="P39"/>
  <c r="O39"/>
  <c r="L39"/>
  <c r="K39"/>
  <c r="R38"/>
  <c r="P38"/>
  <c r="O38"/>
  <c r="L38"/>
  <c r="K38"/>
  <c r="R37"/>
  <c r="P37"/>
  <c r="O37"/>
  <c r="L37"/>
  <c r="K37"/>
  <c r="R36"/>
  <c r="P36"/>
  <c r="O36"/>
  <c r="L36"/>
  <c r="K36"/>
  <c r="R35"/>
  <c r="P35"/>
  <c r="O35"/>
  <c r="L35"/>
  <c r="K35"/>
  <c r="R34"/>
  <c r="P34"/>
  <c r="O34"/>
  <c r="L34"/>
  <c r="K34"/>
  <c r="R33"/>
  <c r="P33"/>
  <c r="O33"/>
  <c r="L33"/>
  <c r="K33"/>
  <c r="R32"/>
  <c r="Q32"/>
  <c r="P32"/>
  <c r="O32"/>
  <c r="L32"/>
  <c r="K32"/>
  <c r="R31"/>
  <c r="P31"/>
  <c r="O31"/>
  <c r="L31"/>
  <c r="K31"/>
  <c r="R30"/>
  <c r="P30"/>
  <c r="O30"/>
  <c r="L30"/>
  <c r="K30"/>
  <c r="R29"/>
  <c r="P29"/>
  <c r="O29"/>
  <c r="L29"/>
  <c r="K29"/>
  <c r="R28"/>
  <c r="P28"/>
  <c r="O28"/>
  <c r="L28"/>
  <c r="K28"/>
  <c r="R27"/>
  <c r="P27"/>
  <c r="O27"/>
  <c r="L27"/>
  <c r="K27"/>
  <c r="R26"/>
  <c r="P26"/>
  <c r="O26"/>
  <c r="L26"/>
  <c r="K26"/>
  <c r="R25"/>
  <c r="P25"/>
  <c r="O25"/>
  <c r="L25"/>
  <c r="K25"/>
  <c r="R24"/>
  <c r="P24"/>
  <c r="O24"/>
  <c r="L24"/>
  <c r="K24"/>
  <c r="R23"/>
  <c r="P23"/>
  <c r="O23"/>
  <c r="L23"/>
  <c r="K23"/>
  <c r="R22"/>
  <c r="P22"/>
  <c r="O22"/>
  <c r="L22"/>
  <c r="K22"/>
  <c r="R21"/>
  <c r="P21"/>
  <c r="O21"/>
  <c r="L21"/>
  <c r="K21"/>
  <c r="R20"/>
  <c r="P20"/>
  <c r="O20"/>
  <c r="L20"/>
  <c r="K20"/>
  <c r="R19"/>
  <c r="P19"/>
  <c r="O19"/>
  <c r="L19"/>
  <c r="K19"/>
  <c r="R18"/>
  <c r="P18"/>
  <c r="O18"/>
  <c r="L18"/>
  <c r="K18"/>
  <c r="R17"/>
  <c r="P17"/>
  <c r="O17"/>
  <c r="L17"/>
  <c r="K17"/>
  <c r="R16"/>
  <c r="P16"/>
  <c r="O16"/>
  <c r="L16"/>
  <c r="K16"/>
  <c r="R15"/>
  <c r="P15"/>
  <c r="O15"/>
  <c r="L15"/>
  <c r="K15"/>
  <c r="R14"/>
  <c r="P14"/>
  <c r="O14"/>
  <c r="L14"/>
  <c r="K14"/>
  <c r="R13"/>
  <c r="P13"/>
  <c r="O13"/>
  <c r="O64" s="1"/>
  <c r="L13"/>
  <c r="L64" s="1"/>
  <c r="K13"/>
  <c r="K64" s="1"/>
  <c r="E19" i="275"/>
  <c r="D19"/>
  <c r="C19"/>
  <c r="E18"/>
  <c r="D18"/>
  <c r="C18"/>
  <c r="E17"/>
  <c r="D17"/>
  <c r="C17"/>
  <c r="E16"/>
  <c r="D16"/>
  <c r="C16"/>
  <c r="E15"/>
  <c r="D15"/>
  <c r="C15"/>
  <c r="Q26" i="274"/>
  <c r="M26"/>
  <c r="X25"/>
  <c r="W25"/>
  <c r="V25"/>
  <c r="Y25" s="1"/>
  <c r="X24"/>
  <c r="W24"/>
  <c r="V24"/>
  <c r="Y24" s="1"/>
  <c r="X23"/>
  <c r="W23"/>
  <c r="V23"/>
  <c r="Y23" s="1"/>
  <c r="Q21"/>
  <c r="M21"/>
  <c r="H21"/>
  <c r="H26" s="1"/>
  <c r="G21"/>
  <c r="G26" s="1"/>
  <c r="F21"/>
  <c r="F26" s="1"/>
  <c r="S20"/>
  <c r="P20"/>
  <c r="O20"/>
  <c r="N20"/>
  <c r="R20" s="1"/>
  <c r="L20"/>
  <c r="T20" s="1"/>
  <c r="K20"/>
  <c r="J20"/>
  <c r="I20"/>
  <c r="E20"/>
  <c r="X20" s="1"/>
  <c r="D20"/>
  <c r="W20" s="1"/>
  <c r="C20"/>
  <c r="P19"/>
  <c r="T19" s="1"/>
  <c r="X19" s="1"/>
  <c r="O19"/>
  <c r="N19"/>
  <c r="L19"/>
  <c r="K19"/>
  <c r="S19" s="1"/>
  <c r="J19"/>
  <c r="R19" s="1"/>
  <c r="I19"/>
  <c r="E19"/>
  <c r="D19"/>
  <c r="W19" s="1"/>
  <c r="C19"/>
  <c r="V19" s="1"/>
  <c r="S18"/>
  <c r="W18" s="1"/>
  <c r="P18"/>
  <c r="O18"/>
  <c r="N18"/>
  <c r="R18" s="1"/>
  <c r="L18"/>
  <c r="T18" s="1"/>
  <c r="K18"/>
  <c r="J18"/>
  <c r="I18"/>
  <c r="E18"/>
  <c r="X18" s="1"/>
  <c r="D18"/>
  <c r="C18"/>
  <c r="P17"/>
  <c r="T17" s="1"/>
  <c r="X17" s="1"/>
  <c r="O17"/>
  <c r="O21" s="1"/>
  <c r="O26" s="1"/>
  <c r="N17"/>
  <c r="N21" s="1"/>
  <c r="N26" s="1"/>
  <c r="L17"/>
  <c r="K17"/>
  <c r="S17" s="1"/>
  <c r="J17"/>
  <c r="R17" s="1"/>
  <c r="U17" s="1"/>
  <c r="I17"/>
  <c r="E17"/>
  <c r="D17"/>
  <c r="W17" s="1"/>
  <c r="C17"/>
  <c r="V17" s="1"/>
  <c r="Y17" s="1"/>
  <c r="S16"/>
  <c r="S21" s="1"/>
  <c r="S26" s="1"/>
  <c r="L16"/>
  <c r="T16" s="1"/>
  <c r="K16"/>
  <c r="J16"/>
  <c r="J21" s="1"/>
  <c r="J26" s="1"/>
  <c r="I16"/>
  <c r="I21" s="1"/>
  <c r="I26" s="1"/>
  <c r="E16"/>
  <c r="E21" s="1"/>
  <c r="D16"/>
  <c r="C16"/>
  <c r="C21" s="1"/>
  <c r="G26" i="280" l="1"/>
  <c r="H16"/>
  <c r="H26" s="1"/>
  <c r="C61" i="284"/>
  <c r="R37" i="277"/>
  <c r="R50"/>
  <c r="R53"/>
  <c r="R14"/>
  <c r="R17"/>
  <c r="R18"/>
  <c r="R21"/>
  <c r="R25"/>
  <c r="R26"/>
  <c r="R61"/>
  <c r="R33"/>
  <c r="R34"/>
  <c r="R38"/>
  <c r="R41"/>
  <c r="R42"/>
  <c r="R55"/>
  <c r="R56"/>
  <c r="R57"/>
  <c r="R15"/>
  <c r="R16"/>
  <c r="R23"/>
  <c r="R24"/>
  <c r="R31"/>
  <c r="R32"/>
  <c r="R39"/>
  <c r="R40"/>
  <c r="R47"/>
  <c r="R48"/>
  <c r="R62"/>
  <c r="P63"/>
  <c r="R19"/>
  <c r="R20"/>
  <c r="R27"/>
  <c r="R28"/>
  <c r="R35"/>
  <c r="R36"/>
  <c r="R43"/>
  <c r="R44"/>
  <c r="R51"/>
  <c r="R52"/>
  <c r="R59"/>
  <c r="R60"/>
  <c r="Q63" i="282"/>
  <c r="S14"/>
  <c r="S16"/>
  <c r="S20"/>
  <c r="S22"/>
  <c r="S24"/>
  <c r="S41"/>
  <c r="S49"/>
  <c r="S53"/>
  <c r="S55"/>
  <c r="S59"/>
  <c r="S61"/>
  <c r="S21"/>
  <c r="S23"/>
  <c r="S27"/>
  <c r="S12"/>
  <c r="S26"/>
  <c r="S33"/>
  <c r="S37"/>
  <c r="S39"/>
  <c r="S43"/>
  <c r="S54"/>
  <c r="S56"/>
  <c r="S18"/>
  <c r="S25"/>
  <c r="S31"/>
  <c r="S50"/>
  <c r="S57"/>
  <c r="S13"/>
  <c r="S15"/>
  <c r="S19"/>
  <c r="S30"/>
  <c r="S32"/>
  <c r="S34"/>
  <c r="S45"/>
  <c r="S47"/>
  <c r="S51"/>
  <c r="S62"/>
  <c r="Q63" i="278"/>
  <c r="S19"/>
  <c r="S21"/>
  <c r="S26"/>
  <c r="S28"/>
  <c r="S35"/>
  <c r="S37"/>
  <c r="S42"/>
  <c r="S44"/>
  <c r="S51"/>
  <c r="S53"/>
  <c r="S58"/>
  <c r="S60"/>
  <c r="S62"/>
  <c r="S45"/>
  <c r="S14"/>
  <c r="S22"/>
  <c r="S63" s="1"/>
  <c r="S30"/>
  <c r="S38"/>
  <c r="S46"/>
  <c r="S54"/>
  <c r="S12"/>
  <c r="S17"/>
  <c r="S25"/>
  <c r="S33"/>
  <c r="S41"/>
  <c r="S49"/>
  <c r="S57"/>
  <c r="R63"/>
  <c r="S18"/>
  <c r="R63" i="282"/>
  <c r="S58"/>
  <c r="R12" i="277"/>
  <c r="Q63"/>
  <c r="P63" i="281"/>
  <c r="R13"/>
  <c r="Q63"/>
  <c r="R23" i="287"/>
  <c r="S23" s="1"/>
  <c r="R25"/>
  <c r="S25" s="1"/>
  <c r="R37"/>
  <c r="S37" s="1"/>
  <c r="R51"/>
  <c r="S51" s="1"/>
  <c r="R53"/>
  <c r="S53" s="1"/>
  <c r="R15"/>
  <c r="S15" s="1"/>
  <c r="R17"/>
  <c r="S17" s="1"/>
  <c r="R31"/>
  <c r="S31" s="1"/>
  <c r="R33"/>
  <c r="S33" s="1"/>
  <c r="R43"/>
  <c r="S43" s="1"/>
  <c r="R45"/>
  <c r="S45" s="1"/>
  <c r="R59"/>
  <c r="S59" s="1"/>
  <c r="R61"/>
  <c r="S61" s="1"/>
  <c r="M11"/>
  <c r="P12"/>
  <c r="R12" s="1"/>
  <c r="S12" s="1"/>
  <c r="R26" i="286"/>
  <c r="S26" s="1"/>
  <c r="R34"/>
  <c r="S34" s="1"/>
  <c r="R42"/>
  <c r="S42" s="1"/>
  <c r="R50"/>
  <c r="S50" s="1"/>
  <c r="R58"/>
  <c r="S58" s="1"/>
  <c r="M11"/>
  <c r="Z17" i="285"/>
  <c r="S25"/>
  <c r="O25"/>
  <c r="W25"/>
  <c r="Z18"/>
  <c r="Z20"/>
  <c r="U25"/>
  <c r="E14"/>
  <c r="M14"/>
  <c r="Y14"/>
  <c r="E15"/>
  <c r="N15"/>
  <c r="N24" s="1"/>
  <c r="R15"/>
  <c r="C16"/>
  <c r="C25" s="1"/>
  <c r="G16"/>
  <c r="P16"/>
  <c r="P24" s="1"/>
  <c r="E17"/>
  <c r="E18"/>
  <c r="D20"/>
  <c r="H20"/>
  <c r="M20"/>
  <c r="Q20"/>
  <c r="Q24" s="1"/>
  <c r="Q25" s="1"/>
  <c r="D22"/>
  <c r="H22"/>
  <c r="M22"/>
  <c r="Q22"/>
  <c r="J24"/>
  <c r="J25" s="1"/>
  <c r="D14"/>
  <c r="H15"/>
  <c r="F16"/>
  <c r="F24" s="1"/>
  <c r="X16"/>
  <c r="X24" s="1"/>
  <c r="D17"/>
  <c r="D18"/>
  <c r="G20"/>
  <c r="G24" s="1"/>
  <c r="Y20"/>
  <c r="G22"/>
  <c r="Y22"/>
  <c r="Z22" s="1"/>
  <c r="I24"/>
  <c r="I25" s="1"/>
  <c r="U24"/>
  <c r="T24"/>
  <c r="T25" s="1"/>
  <c r="Z14"/>
  <c r="C24"/>
  <c r="K24"/>
  <c r="K25" s="1"/>
  <c r="O24"/>
  <c r="S24"/>
  <c r="W24"/>
  <c r="Y64" i="282"/>
  <c r="R12" i="281"/>
  <c r="E26" i="274"/>
  <c r="X21"/>
  <c r="X26" s="1"/>
  <c r="U20"/>
  <c r="V20"/>
  <c r="Y20" s="1"/>
  <c r="U18"/>
  <c r="V18"/>
  <c r="Y18" s="1"/>
  <c r="T21"/>
  <c r="T26" s="1"/>
  <c r="Y19"/>
  <c r="U19"/>
  <c r="C26"/>
  <c r="W16"/>
  <c r="D21"/>
  <c r="L21"/>
  <c r="L26" s="1"/>
  <c r="P21"/>
  <c r="P26" s="1"/>
  <c r="R16"/>
  <c r="K21"/>
  <c r="K26" s="1"/>
  <c r="X16"/>
  <c r="R63" i="277" l="1"/>
  <c r="S63" i="282"/>
  <c r="R63" i="281"/>
  <c r="N11" i="287"/>
  <c r="N62" s="1"/>
  <c r="M62"/>
  <c r="N11" i="286"/>
  <c r="N62" s="1"/>
  <c r="M62"/>
  <c r="H24" i="285"/>
  <c r="H25" s="1"/>
  <c r="E25"/>
  <c r="E24"/>
  <c r="Z24"/>
  <c r="R25"/>
  <c r="R24"/>
  <c r="M24"/>
  <c r="M25" s="1"/>
  <c r="Y25"/>
  <c r="Y24"/>
  <c r="D24"/>
  <c r="D25" s="1"/>
  <c r="N25"/>
  <c r="P25"/>
  <c r="F25"/>
  <c r="G25"/>
  <c r="X25"/>
  <c r="Z16"/>
  <c r="Z25" s="1"/>
  <c r="R21" i="274"/>
  <c r="U16"/>
  <c r="U21" s="1"/>
  <c r="U26" s="1"/>
  <c r="D26"/>
  <c r="W21"/>
  <c r="W26" s="1"/>
  <c r="V16"/>
  <c r="Y16" s="1"/>
  <c r="R26" l="1"/>
  <c r="V21"/>
  <c r="V26" l="1"/>
  <c r="Y21"/>
  <c r="Y26" s="1"/>
  <c r="F25" i="262" l="1"/>
  <c r="E25"/>
  <c r="N60" i="269" l="1"/>
  <c r="M60"/>
  <c r="L60"/>
  <c r="K60"/>
  <c r="J60"/>
  <c r="I60"/>
  <c r="H60"/>
  <c r="G60"/>
  <c r="F60"/>
  <c r="E60"/>
  <c r="D60"/>
  <c r="O32" i="261"/>
  <c r="S32"/>
  <c r="Q32"/>
  <c r="M32"/>
  <c r="K32"/>
  <c r="I32"/>
  <c r="G32"/>
  <c r="E32"/>
  <c r="H13" i="240" l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12"/>
  <c r="H13" i="239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12"/>
  <c r="H20" i="234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13"/>
  <c r="H14"/>
  <c r="H15"/>
  <c r="H16"/>
  <c r="H17"/>
  <c r="H18"/>
  <c r="H19"/>
  <c r="H12"/>
  <c r="F63" i="233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2"/>
  <c r="K12" i="260" l="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1"/>
  <c r="S12" i="259"/>
  <c r="Q12"/>
  <c r="P12"/>
  <c r="R12"/>
  <c r="N12"/>
  <c r="M12" s="1"/>
  <c r="J12"/>
  <c r="I12" s="1"/>
  <c r="F12"/>
  <c r="V12" s="1"/>
  <c r="G11" i="257"/>
  <c r="C62" i="229"/>
  <c r="L12" i="259" l="1"/>
  <c r="H12"/>
  <c r="E12"/>
  <c r="U12" s="1"/>
  <c r="G62" i="257"/>
  <c r="F11"/>
  <c r="E11"/>
  <c r="D25" i="262"/>
  <c r="C25"/>
  <c r="M37" i="226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36"/>
  <c r="O60" i="268"/>
  <c r="N60"/>
  <c r="M60"/>
  <c r="L60"/>
  <c r="K60"/>
  <c r="J60"/>
  <c r="I60"/>
  <c r="H60"/>
  <c r="G60"/>
  <c r="F60"/>
  <c r="E60"/>
  <c r="D60"/>
  <c r="C60"/>
  <c r="K60" i="267"/>
  <c r="J60"/>
  <c r="I60"/>
  <c r="H60"/>
  <c r="G60"/>
  <c r="F60"/>
  <c r="E60"/>
  <c r="D60"/>
  <c r="C60"/>
  <c r="M63" i="266"/>
  <c r="L63"/>
  <c r="K63"/>
  <c r="J63"/>
  <c r="I63"/>
  <c r="H63"/>
  <c r="G63"/>
  <c r="F63"/>
  <c r="E63"/>
  <c r="D63"/>
  <c r="C63"/>
  <c r="K63" i="264"/>
  <c r="J63"/>
  <c r="I63"/>
  <c r="H63"/>
  <c r="G63"/>
  <c r="E60" i="238"/>
  <c r="F60"/>
  <c r="L62" i="260"/>
  <c r="I62"/>
  <c r="H62"/>
  <c r="E62"/>
  <c r="D62"/>
  <c r="O63" i="259"/>
  <c r="R63" s="1"/>
  <c r="K63"/>
  <c r="N63" s="1"/>
  <c r="G63"/>
  <c r="J63" s="1"/>
  <c r="C63"/>
  <c r="V63" i="258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O71" s="1"/>
  <c r="C62" i="257"/>
  <c r="R62" i="256"/>
  <c r="Q62"/>
  <c r="P62"/>
  <c r="O62"/>
  <c r="N62"/>
  <c r="M62"/>
  <c r="L62"/>
  <c r="K62"/>
  <c r="J62"/>
  <c r="I62"/>
  <c r="H62"/>
  <c r="G62"/>
  <c r="F62"/>
  <c r="E62"/>
  <c r="D62"/>
  <c r="C62"/>
  <c r="S21"/>
  <c r="S62" s="1"/>
  <c r="N62" i="255"/>
  <c r="M62"/>
  <c r="L62"/>
  <c r="K62"/>
  <c r="I62"/>
  <c r="H62"/>
  <c r="P62" i="254"/>
  <c r="O62"/>
  <c r="N62"/>
  <c r="M62"/>
  <c r="L62"/>
  <c r="K62"/>
  <c r="J62"/>
  <c r="I62"/>
  <c r="H62"/>
  <c r="G62"/>
  <c r="F62"/>
  <c r="E62"/>
  <c r="D62"/>
  <c r="C62"/>
  <c r="P62" i="253"/>
  <c r="O62"/>
  <c r="N62"/>
  <c r="M62"/>
  <c r="L62"/>
  <c r="K62"/>
  <c r="J62"/>
  <c r="I62"/>
  <c r="H62"/>
  <c r="G62"/>
  <c r="F62"/>
  <c r="E62"/>
  <c r="D62"/>
  <c r="C62"/>
  <c r="P67" i="249"/>
  <c r="O67"/>
  <c r="N67"/>
  <c r="M67"/>
  <c r="L67"/>
  <c r="K67"/>
  <c r="J67"/>
  <c r="I67"/>
  <c r="H67"/>
  <c r="G67"/>
  <c r="F67"/>
  <c r="E67"/>
  <c r="D67"/>
  <c r="C67"/>
  <c r="P63" i="248"/>
  <c r="O63"/>
  <c r="N63"/>
  <c r="M63"/>
  <c r="K63"/>
  <c r="I63"/>
  <c r="G63"/>
  <c r="E63"/>
  <c r="C63"/>
  <c r="M55"/>
  <c r="L55"/>
  <c r="L63" s="1"/>
  <c r="K55"/>
  <c r="J55"/>
  <c r="J63" s="1"/>
  <c r="I55"/>
  <c r="H55"/>
  <c r="H63" s="1"/>
  <c r="G55"/>
  <c r="F55"/>
  <c r="F63" s="1"/>
  <c r="E55"/>
  <c r="D55"/>
  <c r="D63" s="1"/>
  <c r="C55"/>
  <c r="I61" i="247"/>
  <c r="H61"/>
  <c r="G61"/>
  <c r="F61"/>
  <c r="E61"/>
  <c r="C61"/>
  <c r="D53"/>
  <c r="D49"/>
  <c r="E64" i="244"/>
  <c r="D64"/>
  <c r="C64"/>
  <c r="L62" i="243"/>
  <c r="K62"/>
  <c r="J62"/>
  <c r="I62"/>
  <c r="H62"/>
  <c r="G62"/>
  <c r="F62"/>
  <c r="E62"/>
  <c r="D62"/>
  <c r="C62"/>
  <c r="J63" i="240"/>
  <c r="G63"/>
  <c r="D63"/>
  <c r="C63"/>
  <c r="F62"/>
  <c r="F61"/>
  <c r="F59"/>
  <c r="F58"/>
  <c r="L57"/>
  <c r="F57"/>
  <c r="F56"/>
  <c r="F55"/>
  <c r="F54"/>
  <c r="F53"/>
  <c r="F52"/>
  <c r="F51"/>
  <c r="F50"/>
  <c r="F49"/>
  <c r="F48"/>
  <c r="F46"/>
  <c r="F45"/>
  <c r="F44"/>
  <c r="F43"/>
  <c r="F42"/>
  <c r="F41"/>
  <c r="F39"/>
  <c r="F38"/>
  <c r="F36"/>
  <c r="F35"/>
  <c r="F34"/>
  <c r="F33"/>
  <c r="F31"/>
  <c r="F30"/>
  <c r="F28"/>
  <c r="F27"/>
  <c r="F25"/>
  <c r="F24"/>
  <c r="F23"/>
  <c r="F22"/>
  <c r="F21"/>
  <c r="F20"/>
  <c r="F19"/>
  <c r="F18"/>
  <c r="F17"/>
  <c r="F15"/>
  <c r="F14"/>
  <c r="F13"/>
  <c r="F63" s="1"/>
  <c r="J63" i="239"/>
  <c r="G63"/>
  <c r="D63"/>
  <c r="C63"/>
  <c r="F62"/>
  <c r="F61"/>
  <c r="F59"/>
  <c r="F58"/>
  <c r="F57"/>
  <c r="F56"/>
  <c r="F55"/>
  <c r="F54"/>
  <c r="F53"/>
  <c r="F52"/>
  <c r="F51"/>
  <c r="F50"/>
  <c r="F49"/>
  <c r="F48"/>
  <c r="F46"/>
  <c r="F45"/>
  <c r="F44"/>
  <c r="F43"/>
  <c r="F42"/>
  <c r="F41"/>
  <c r="F40"/>
  <c r="F38"/>
  <c r="F37"/>
  <c r="F36"/>
  <c r="F35"/>
  <c r="F34"/>
  <c r="F33"/>
  <c r="F31"/>
  <c r="F30"/>
  <c r="F28"/>
  <c r="F27"/>
  <c r="F25"/>
  <c r="F24"/>
  <c r="F23"/>
  <c r="F22"/>
  <c r="F21"/>
  <c r="F20"/>
  <c r="F19"/>
  <c r="F18"/>
  <c r="F17"/>
  <c r="F15"/>
  <c r="F63" s="1"/>
  <c r="Q63" i="259" l="1"/>
  <c r="P63"/>
  <c r="M63"/>
  <c r="L63"/>
  <c r="T12"/>
  <c r="I63"/>
  <c r="H63"/>
  <c r="S63"/>
  <c r="V66" s="1"/>
  <c r="F63"/>
  <c r="E62" i="257"/>
  <c r="F62"/>
  <c r="D61" i="247"/>
  <c r="V63" i="259" l="1"/>
  <c r="D63"/>
  <c r="T63" s="1"/>
  <c r="E63"/>
  <c r="U63" s="1"/>
  <c r="J63" i="234"/>
  <c r="G63"/>
  <c r="F63"/>
  <c r="D63"/>
  <c r="C63"/>
  <c r="H63" i="233"/>
  <c r="G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J63" i="232"/>
  <c r="H63" s="1"/>
  <c r="G63"/>
  <c r="D63"/>
  <c r="C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G60" i="231"/>
  <c r="E60"/>
  <c r="D60"/>
  <c r="C60"/>
  <c r="K62" i="230"/>
  <c r="J62"/>
  <c r="I62"/>
  <c r="H62"/>
  <c r="F62"/>
  <c r="E62"/>
  <c r="D62"/>
  <c r="C62"/>
  <c r="P32"/>
  <c r="P62" s="1"/>
  <c r="O32"/>
  <c r="O62" s="1"/>
  <c r="N32"/>
  <c r="N62" s="1"/>
  <c r="M32"/>
  <c r="M62" s="1"/>
  <c r="L32"/>
  <c r="Q32" s="1"/>
  <c r="Q62" s="1"/>
  <c r="G32"/>
  <c r="G62" s="1"/>
  <c r="P62" i="229"/>
  <c r="L62"/>
  <c r="K62"/>
  <c r="J62"/>
  <c r="I62"/>
  <c r="H62"/>
  <c r="F62"/>
  <c r="E62"/>
  <c r="D62"/>
  <c r="P32"/>
  <c r="O32"/>
  <c r="O62" s="1"/>
  <c r="N32"/>
  <c r="N62" s="1"/>
  <c r="M32"/>
  <c r="M62" s="1"/>
  <c r="L32"/>
  <c r="Q32" s="1"/>
  <c r="Q62" s="1"/>
  <c r="G32"/>
  <c r="G62" s="1"/>
  <c r="N62" i="228"/>
  <c r="L62"/>
  <c r="K62"/>
  <c r="J62"/>
  <c r="I62"/>
  <c r="H62"/>
  <c r="G62"/>
  <c r="M62" s="1"/>
  <c r="F62"/>
  <c r="E62"/>
  <c r="D62"/>
  <c r="C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N63" i="226"/>
  <c r="M63"/>
  <c r="K63"/>
  <c r="J63"/>
  <c r="I63"/>
  <c r="H63"/>
  <c r="P63" s="1"/>
  <c r="F63"/>
  <c r="E63"/>
  <c r="D63"/>
  <c r="C63"/>
  <c r="L33"/>
  <c r="L63" s="1"/>
  <c r="G33"/>
  <c r="G63" s="1"/>
  <c r="G60" i="225"/>
  <c r="F60"/>
  <c r="E60"/>
  <c r="D60"/>
  <c r="C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23" i="210"/>
  <c r="E23"/>
  <c r="F23"/>
  <c r="G23"/>
  <c r="H23"/>
  <c r="I23"/>
  <c r="J23"/>
  <c r="C23"/>
  <c r="G70" i="230" l="1"/>
  <c r="L62"/>
  <c r="F63" i="232"/>
  <c r="H60" i="225"/>
  <c r="K23" i="209" l="1"/>
  <c r="G23"/>
  <c r="F23"/>
  <c r="E23"/>
  <c r="D23"/>
  <c r="J22"/>
  <c r="I22" s="1"/>
  <c r="H22"/>
  <c r="G22"/>
  <c r="J21"/>
  <c r="I21" s="1"/>
  <c r="H21"/>
  <c r="G21"/>
  <c r="J20"/>
  <c r="I20" s="1"/>
  <c r="H20"/>
  <c r="G20"/>
  <c r="J19"/>
  <c r="I19" s="1"/>
  <c r="H19"/>
  <c r="G19"/>
  <c r="J18"/>
  <c r="I18" s="1"/>
  <c r="H18"/>
  <c r="G18"/>
  <c r="J17"/>
  <c r="I17" s="1"/>
  <c r="H17"/>
  <c r="G17"/>
  <c r="J16"/>
  <c r="I16" s="1"/>
  <c r="H16"/>
  <c r="G16"/>
  <c r="J15"/>
  <c r="I15" s="1"/>
  <c r="H15"/>
  <c r="G15"/>
  <c r="J14"/>
  <c r="I14" s="1"/>
  <c r="H14"/>
  <c r="G14"/>
  <c r="J13"/>
  <c r="I13" s="1"/>
  <c r="H13"/>
  <c r="G13"/>
  <c r="J12"/>
  <c r="I12" s="1"/>
  <c r="H12"/>
  <c r="G12"/>
  <c r="J11"/>
  <c r="J23" s="1"/>
  <c r="H11"/>
  <c r="H23" s="1"/>
  <c r="G11"/>
  <c r="I11" l="1"/>
  <c r="I23" s="1"/>
</calcChain>
</file>

<file path=xl/sharedStrings.xml><?xml version="1.0" encoding="utf-8"?>
<sst xmlns="http://schemas.openxmlformats.org/spreadsheetml/2006/main" count="6544" uniqueCount="1128">
  <si>
    <t>[Mid-Day Meal Scheme]</t>
  </si>
  <si>
    <t>S.No.</t>
  </si>
  <si>
    <t>Name of District</t>
  </si>
  <si>
    <t>-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</si>
  <si>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</si>
  <si>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</si>
  <si>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</si>
  <si>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</si>
  <si>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</si>
  <si>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Total</t>
  </si>
  <si>
    <t>Government/UT Administration of ________</t>
  </si>
  <si>
    <t>[Qnty in MTs]</t>
  </si>
  <si>
    <t>Rice</t>
  </si>
  <si>
    <t>Date: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</si>
  <si>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</si>
  <si>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</si>
  <si>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</si>
  <si>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</si>
  <si>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</si>
  <si>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</si>
  <si>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</si>
  <si>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</si>
  <si>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</si>
  <si>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</si>
  <si>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</si>
  <si>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</si>
  <si>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</si>
  <si>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</si>
  <si>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</si>
  <si>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</si>
  <si>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>Wheat</t>
  </si>
  <si>
    <t>SC</t>
  </si>
  <si>
    <t>ST</t>
  </si>
  <si>
    <t>Others</t>
  </si>
  <si>
    <t>[MID-DAY MEAL SCHEME]</t>
  </si>
  <si>
    <t>Table:AT-2</t>
  </si>
  <si>
    <t>Table: AT-6</t>
  </si>
  <si>
    <t>Table: AT-7</t>
  </si>
  <si>
    <t>Table: AT-8</t>
  </si>
  <si>
    <t>Table: AT-9</t>
  </si>
  <si>
    <t>Table: AT-10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</si>
  <si>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</si>
  <si>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</si>
  <si>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</si>
  <si>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</si>
  <si>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</si>
  <si>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</si>
  <si>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</si>
  <si>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</si>
  <si>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</si>
  <si>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</si>
  <si>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</si>
  <si>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</si>
  <si>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</si>
  <si>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</si>
  <si>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</si>
  <si>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 xml:space="preserve"> Government/UT Administration of ________</t>
  </si>
  <si>
    <t xml:space="preserve">Total </t>
  </si>
  <si>
    <t>Table: AT-7A</t>
  </si>
  <si>
    <t xml:space="preserve">Total Cooking cost expenditure                   </t>
  </si>
  <si>
    <t>No. of Cooks cum helper</t>
  </si>
  <si>
    <t>State</t>
  </si>
  <si>
    <t>This information is based on the Academic Calendar prepared by the Education Department</t>
  </si>
  <si>
    <t>SI.No</t>
  </si>
  <si>
    <t>Component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</si>
  <si>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</si>
  <si>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</si>
  <si>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</si>
  <si>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</si>
  <si>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</si>
  <si>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</si>
  <si>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</si>
  <si>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</si>
  <si>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</si>
  <si>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</si>
  <si>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</si>
  <si>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</si>
  <si>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</si>
  <si>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</si>
  <si>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</si>
  <si>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</si>
  <si>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</si>
  <si>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No. of Institutions assigned to</t>
  </si>
  <si>
    <t>Grand total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</si>
  <si>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</si>
  <si>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</si>
  <si>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</si>
  <si>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</si>
  <si>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</si>
  <si>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</si>
  <si>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</si>
  <si>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</si>
  <si>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</si>
  <si>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</si>
  <si>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</si>
  <si>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</si>
  <si>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</si>
  <si>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</si>
  <si>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</si>
  <si>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</si>
  <si>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</si>
  <si>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</si>
  <si>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</si>
  <si>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</si>
  <si>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</si>
  <si>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</si>
  <si>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</si>
  <si>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</si>
  <si>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</si>
  <si>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</si>
  <si>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Kitchen-cum-store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</si>
  <si>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</si>
  <si>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</si>
  <si>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</si>
  <si>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</si>
  <si>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</si>
  <si>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</si>
  <si>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</si>
  <si>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</si>
  <si>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</si>
  <si>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</si>
  <si>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</si>
  <si>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</si>
  <si>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</si>
  <si>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</si>
  <si>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</si>
  <si>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</si>
  <si>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Name of Distict</t>
  </si>
  <si>
    <t>State Share</t>
  </si>
  <si>
    <t>Table: AT-8A</t>
  </si>
  <si>
    <t>Table: AT-6B</t>
  </si>
  <si>
    <t>STATE/UT: _________________</t>
  </si>
  <si>
    <t xml:space="preserve">Adhoc Grant (25%) </t>
  </si>
  <si>
    <t xml:space="preserve">(A) Recurring Assistance </t>
  </si>
  <si>
    <t xml:space="preserve">(B) Non-Recurring Assistance </t>
  </si>
  <si>
    <t>State Share(9+12-15)</t>
  </si>
  <si>
    <t>Total(10+13-16)</t>
  </si>
  <si>
    <t>Others( Please specify)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</si>
  <si>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</si>
  <si>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</si>
  <si>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</si>
  <si>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</si>
  <si>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</si>
  <si>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</si>
  <si>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</si>
  <si>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Table AT - 8 :UTILIZATION OF CENTRAL ASSISTANCE TOWARDS HONORARIUM TO COOK-CUM-HELPERS (Primary classes I-V)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</si>
  <si>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</si>
  <si>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</si>
  <si>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</si>
  <si>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</si>
  <si>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</si>
  <si>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</si>
  <si>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Academic Calendar (No. of Days)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</si>
  <si>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</si>
  <si>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</si>
  <si>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</si>
  <si>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</si>
  <si>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</si>
  <si>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</si>
  <si>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</si>
  <si>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</si>
  <si>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</si>
  <si>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</si>
  <si>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 xml:space="preserve">State / UT: </t>
  </si>
  <si>
    <t>1</t>
  </si>
  <si>
    <t>2</t>
  </si>
  <si>
    <t>3</t>
  </si>
  <si>
    <t>4</t>
  </si>
  <si>
    <t>5</t>
  </si>
  <si>
    <t>6</t>
  </si>
  <si>
    <t>7</t>
  </si>
  <si>
    <t>8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</si>
  <si>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</si>
  <si>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</si>
  <si>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</si>
  <si>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</si>
  <si>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</si>
  <si>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</si>
  <si>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</si>
  <si>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</si>
  <si>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</si>
  <si>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</si>
  <si>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</si>
  <si>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</si>
  <si>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</si>
  <si>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</si>
  <si>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</si>
  <si>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</si>
  <si>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</si>
  <si>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</si>
  <si>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</si>
  <si>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</si>
  <si>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</si>
  <si>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</si>
  <si>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</si>
  <si>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</si>
  <si>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</si>
  <si>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</si>
  <si>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</si>
  <si>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</si>
  <si>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</si>
  <si>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</si>
  <si>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</si>
  <si>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</si>
  <si>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</si>
  <si>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</si>
  <si>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</si>
  <si>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</si>
  <si>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</si>
  <si>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</si>
  <si>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>12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</si>
  <si>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</si>
  <si>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</si>
  <si>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</si>
  <si>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</si>
  <si>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</si>
  <si>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</si>
  <si>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</si>
  <si>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</si>
  <si>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</si>
  <si>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</si>
  <si>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</si>
  <si>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</si>
  <si>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</si>
  <si>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</si>
  <si>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</si>
  <si>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</si>
  <si>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</si>
  <si>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</si>
  <si>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</si>
  <si>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</si>
  <si>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</si>
  <si>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</si>
  <si>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</si>
  <si>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</si>
  <si>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</si>
  <si>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</si>
  <si>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</si>
  <si>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</si>
  <si>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</si>
  <si>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</si>
  <si>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</si>
  <si>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</si>
  <si>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</si>
  <si>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</si>
  <si>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</si>
  <si>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</si>
  <si>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</si>
  <si>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</si>
  <si>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</si>
  <si>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</si>
  <si>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</si>
  <si>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</si>
  <si>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</si>
  <si>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</si>
  <si>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</si>
  <si>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</si>
  <si>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</si>
  <si>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</si>
  <si>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</si>
  <si>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</si>
  <si>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</si>
  <si>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</si>
  <si>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</si>
  <si>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</si>
  <si>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</si>
  <si>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</si>
  <si>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</si>
  <si>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</si>
  <si>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</si>
  <si>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</si>
  <si>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</si>
  <si>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</si>
  <si>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</si>
  <si>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</si>
  <si>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</si>
  <si>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</si>
  <si>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</si>
  <si>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</si>
  <si>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</si>
  <si>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</si>
  <si>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</si>
  <si>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</si>
  <si>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</si>
  <si>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</si>
  <si>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</si>
  <si>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</si>
  <si>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</si>
  <si>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</si>
  <si>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</si>
  <si>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Reasons for Less payment Col. (7-9)</t>
  </si>
  <si>
    <t>Table: AT-6C</t>
  </si>
  <si>
    <t>STATE/UT : _________________</t>
  </si>
  <si>
    <t>Table AT - 8A : UTILIZATION OF CENTRAL ASSISTANCE TOWARDS HONORARIUM TO COOK-CUM-HELPERS (Upper Primary classes VI-VIII)</t>
  </si>
  <si>
    <t>Rate  of Transportation Assistance (Per MT)</t>
  </si>
  <si>
    <t>PAB Approval for CCH</t>
  </si>
  <si>
    <t>*No. of additional cooks required over and above PAB Approval</t>
  </si>
  <si>
    <t>Table: AT-19 : Responsibility of Implementation</t>
  </si>
  <si>
    <t>Table: AT-19</t>
  </si>
  <si>
    <t>No. of CCH engaged at Cent. Kitchen</t>
  </si>
  <si>
    <t>* Total number of cook-cum-helpers can not exceed the norms for engagement of cook-cum-helpers.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</si>
  <si>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</si>
  <si>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</si>
  <si>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</si>
  <si>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</si>
  <si>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</si>
  <si>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</si>
  <si>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Contractual/Part time worker</t>
  </si>
  <si>
    <t xml:space="preserve">No. of CCHs engaged  </t>
  </si>
  <si>
    <t xml:space="preserve">No. of CCHs engaged 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</si>
  <si>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</si>
  <si>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</si>
  <si>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</si>
  <si>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</si>
  <si>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</si>
  <si>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</si>
  <si>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</si>
  <si>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</si>
  <si>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>Mode of cooking (No. of Schools)</t>
  </si>
  <si>
    <t xml:space="preserve">LPG </t>
  </si>
  <si>
    <t>Solar cooker</t>
  </si>
  <si>
    <t>Fire wood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</si>
  <si>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</si>
  <si>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</si>
  <si>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</si>
  <si>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</si>
  <si>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</si>
  <si>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Engaged in 2016-17</t>
  </si>
  <si>
    <t>Table AT- 13: Details of mode of cooking</t>
  </si>
  <si>
    <t>Table AT-13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</si>
  <si>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</si>
  <si>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</si>
  <si>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</si>
  <si>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</si>
  <si>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</si>
  <si>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</si>
  <si>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</si>
  <si>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</si>
  <si>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</si>
  <si>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</si>
  <si>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</si>
  <si>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AT-30</t>
  </si>
  <si>
    <t>Table: AT-2A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</si>
  <si>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</si>
  <si>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</si>
  <si>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</si>
  <si>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</si>
  <si>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</si>
  <si>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</si>
  <si>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</si>
  <si>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</si>
  <si>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</si>
  <si>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</si>
  <si>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Table: AT-31 : Budget Provision for the Year 2017-18</t>
  </si>
  <si>
    <t>Annual Work Plan and Budget 2018-19</t>
  </si>
  <si>
    <t>Table: AT-2 :  Details of  Provisions  in the State Budget 2017-18</t>
  </si>
  <si>
    <t>Budget Released till 31.12.2017</t>
  </si>
  <si>
    <t>Table: AT-2A : Releasing of Funds from State to Directorate / Authority / District / Block / School level for 2017-18</t>
  </si>
  <si>
    <t>(For the Period 01.04.17 to 31.12.17)</t>
  </si>
  <si>
    <t>During 01.04.17 to 31.12.2017</t>
  </si>
  <si>
    <t>During 01.04.17 to 31.12.17</t>
  </si>
  <si>
    <t>Gross Allocation for the  FY 2017-18</t>
  </si>
  <si>
    <t>Opening Balance as on 01.4.17</t>
  </si>
  <si>
    <t>(For the Period 01.4.17 to 31.12.17)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</si>
  <si>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</si>
  <si>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</si>
  <si>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</si>
  <si>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</si>
  <si>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</si>
  <si>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</si>
  <si>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</si>
  <si>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</si>
  <si>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 xml:space="preserve">Total Unspent Balance as on 31.12.2017                                            </t>
  </si>
  <si>
    <t>Allocation for FY 2017-18</t>
  </si>
  <si>
    <t>Unspent Balance as on 31.12.2017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</si>
  <si>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</si>
  <si>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</si>
  <si>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</si>
  <si>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</si>
  <si>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Unspent balance as on 31.12.17               [Col: (4+5)-7]</t>
  </si>
  <si>
    <t>Table: AT-10 A : Details of Meetings at district level during 2017-18</t>
  </si>
  <si>
    <t xml:space="preserve">Table AT - 10 B : Details of Social Audit during 2017-18 </t>
  </si>
  <si>
    <t>Annual Work Plan and Budget2018-19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</si>
  <si>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</si>
  <si>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</si>
  <si>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</si>
  <si>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</si>
  <si>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 xml:space="preserve">Total Unspent Balance as on 31.12.2017   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</si>
  <si>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</si>
  <si>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</si>
  <si>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</si>
  <si>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</si>
  <si>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</si>
  <si>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</si>
  <si>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</si>
  <si>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</si>
  <si>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</si>
  <si>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</si>
  <si>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</si>
  <si>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</si>
  <si>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</si>
  <si>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</si>
  <si>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</si>
  <si>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</si>
  <si>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</si>
  <si>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</si>
  <si>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</si>
  <si>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</si>
  <si>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</si>
  <si>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</si>
  <si>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</si>
  <si>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</si>
  <si>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</si>
  <si>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</si>
  <si>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</si>
  <si>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</si>
  <si>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</si>
  <si>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</si>
  <si>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</si>
  <si>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</si>
  <si>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</si>
  <si>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</si>
  <si>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</si>
  <si>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</si>
  <si>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</si>
  <si>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</si>
  <si>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</si>
  <si>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</si>
  <si>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</si>
  <si>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r>
      <t xml:space="preserve">Unspent Balance as on 31.12.17  [Col. 4+ Col.5+Col.6 -Col.8] </t>
    </r>
    <r>
      <rPr>
        <sz val="10"/>
        <rFont val="Arial"/>
        <family val="2"/>
      </rPr>
      <t xml:space="preserve"> </t>
    </r>
  </si>
  <si>
    <t>Table - AT - 10 B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</si>
  <si>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</si>
  <si>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</si>
  <si>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</si>
  <si>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</si>
  <si>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</si>
  <si>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</si>
  <si>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</si>
  <si>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</si>
  <si>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</si>
  <si>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</si>
  <si>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</si>
  <si>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</si>
  <si>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</si>
  <si>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Agar Malwa</t>
  </si>
  <si>
    <t>Alirajpur</t>
  </si>
  <si>
    <t>Anooppur</t>
  </si>
  <si>
    <t>Ashoknagar</t>
  </si>
  <si>
    <t>Badwani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</si>
  <si>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</si>
  <si>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</si>
  <si>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</si>
  <si>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</si>
  <si>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</si>
  <si>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</si>
  <si>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</si>
  <si>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</si>
  <si>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</si>
  <si>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</si>
  <si>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</si>
  <si>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</si>
  <si>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</si>
  <si>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</si>
  <si>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</si>
  <si>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</si>
  <si>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</si>
  <si>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</si>
  <si>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Katni</t>
  </si>
  <si>
    <t>Khandwa</t>
  </si>
  <si>
    <t>Khargone</t>
  </si>
  <si>
    <t>Mandla</t>
  </si>
  <si>
    <t>Morena</t>
  </si>
  <si>
    <t>Narsinghpur</t>
  </si>
  <si>
    <t>Neemuch</t>
  </si>
  <si>
    <t>Panna</t>
  </si>
  <si>
    <t>Raisen</t>
  </si>
  <si>
    <t>Rajgarh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</si>
  <si>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</si>
  <si>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</si>
  <si>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</si>
  <si>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</si>
  <si>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</si>
  <si>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</si>
  <si>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</si>
  <si>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</si>
  <si>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</si>
  <si>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</si>
  <si>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Singroli</t>
  </si>
  <si>
    <t>Umaria</t>
  </si>
  <si>
    <t>Jhabua</t>
  </si>
  <si>
    <t>Mandsaur</t>
  </si>
  <si>
    <t>Ratlam</t>
  </si>
  <si>
    <t>Tikamgarh</t>
  </si>
  <si>
    <t>Ujjain</t>
  </si>
  <si>
    <t>Vidisha</t>
  </si>
  <si>
    <t>State / UT: Madhya Pradesh</t>
  </si>
  <si>
    <t>Total Cooking cost expenditure</t>
  </si>
  <si>
    <t>Anuppur</t>
  </si>
  <si>
    <t xml:space="preserve">STATE/UT : Madhya Pradesh </t>
  </si>
  <si>
    <t>Total Expenditure</t>
  </si>
  <si>
    <t>Block / Taluka / Mandal</t>
  </si>
  <si>
    <t>Agar-Malva</t>
  </si>
  <si>
    <t>Nodal Officer In-charge of MDM in District</t>
  </si>
  <si>
    <t>(For the Period 01.04.18 to 31.03.19)</t>
  </si>
  <si>
    <t>Allocation for cost of foodgrains for 2018-19</t>
  </si>
  <si>
    <t>Opening Balance as on 01.04.18</t>
  </si>
  <si>
    <t>Table: AT-6B: PAYMENT OF COST OF FOOD GRAINS TO FCI (Upper Primary Classes VI-VIII) during2018-19</t>
  </si>
  <si>
    <t>Annual Work Plan and Budget 2019-20</t>
  </si>
  <si>
    <t>Table: AT-7: Utilisation of Cooking Cost (Primary, Classes I-V) during 2018-19</t>
  </si>
  <si>
    <t>Total Unspent Balance as on 31.03.2019</t>
  </si>
  <si>
    <t xml:space="preserve">Opening Balance as on 01.04.2018                               </t>
  </si>
  <si>
    <t xml:space="preserve">Allocation for 2018-19                        </t>
  </si>
  <si>
    <t>(For the Period 01.4.18 to 31.03.19</t>
  </si>
  <si>
    <t>Allocation for FY 2018-19</t>
  </si>
  <si>
    <t>Opening Balance as on 01.04.2018</t>
  </si>
  <si>
    <t>Unspent Balance as on 31.03.2019</t>
  </si>
  <si>
    <t>Table: AT-9 : Utilisation of Central Assitance towards Transportation Assistance (Primary &amp; Upper Primary,Classes I-VIII) during 2018-19</t>
  </si>
  <si>
    <t>Opening balance as on 01.04.18</t>
  </si>
  <si>
    <t xml:space="preserve">Unspent Balance as on 31.03.19  [Col. 4+ Col.5+Col.6 -Col.8]  </t>
  </si>
  <si>
    <t>Allocation for  2018-19</t>
  </si>
  <si>
    <t xml:space="preserve">State / UT: Madhya Pradesh </t>
  </si>
  <si>
    <t>Agar</t>
  </si>
  <si>
    <t>Annual Work Plan and Budget2019-20</t>
  </si>
  <si>
    <t>During 01.04.18 to 31.03.2019</t>
  </si>
  <si>
    <t>Table: AT-26 : Number of School Working Days (Primary,Classes I-V) for 2019-20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</si>
  <si>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</si>
  <si>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</si>
  <si>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</si>
  <si>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</si>
  <si>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</si>
  <si>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</si>
  <si>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</si>
  <si>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</si>
  <si>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</si>
  <si>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</si>
  <si>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</si>
  <si>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</si>
  <si>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Reasons for Less payment Col. (8-10)</t>
  </si>
  <si>
    <t>Unspent Balance  {Col. (5+ 6)-10}</t>
  </si>
  <si>
    <t>e-Transfer</t>
  </si>
  <si>
    <t>Repair of kitchen-cum-stores</t>
  </si>
  <si>
    <t>Districts Name</t>
  </si>
  <si>
    <t>eujsxk</t>
  </si>
  <si>
    <t>xzke lHkk</t>
  </si>
  <si>
    <t>Table: AT-32:  PAB-MDM Approval vs. PERFORMANCE (Primary Classes I to V) during 2018-19 - Drought</t>
  </si>
  <si>
    <t>During 01.04.18 to 31.03.19</t>
  </si>
  <si>
    <t xml:space="preserve">Nodal Officer In-charge of MDM in District </t>
  </si>
  <si>
    <t>Table: AT- 32 A</t>
  </si>
  <si>
    <t>Table: AT-32 A:  PAB-MDM Approval vs. PERFORMANCE (Upper Primary Classes VI to VIII) during 2018-19 - Drought</t>
  </si>
  <si>
    <t>CAL FOR MME</t>
  </si>
  <si>
    <t>CC</t>
  </si>
  <si>
    <t>CCH</t>
  </si>
  <si>
    <t>Center</t>
  </si>
  <si>
    <t>total</t>
  </si>
  <si>
    <t>FG</t>
  </si>
  <si>
    <t>xzke iapk;r</t>
  </si>
  <si>
    <t>cen</t>
  </si>
  <si>
    <t>state</t>
  </si>
  <si>
    <t>State :Madhya Pradesh</t>
  </si>
  <si>
    <t>Opening as on
01.04.2016</t>
  </si>
  <si>
    <t>Release till
31.12.2016</t>
  </si>
  <si>
    <t>Budget Provision (Annual Budget)</t>
  </si>
  <si>
    <t>State:Madhya Pradesh</t>
  </si>
  <si>
    <t>Status of receiving and releasing of Funds by the District</t>
  </si>
  <si>
    <t>Status of receiving and releasing of Funds by the Block</t>
  </si>
  <si>
    <t>Receiving</t>
  </si>
  <si>
    <t>Releasing</t>
  </si>
  <si>
    <t>Table: AT-10 :  Utilisation of Central Assistance towards MME  (Primary &amp; Upper Primary,Classes I-VIII) during 2018-19</t>
  </si>
  <si>
    <t>Unspent balance as on 31.03.19               
[Col: (4+5)-7]</t>
  </si>
  <si>
    <t>Table: AT-2 :  Details of  Provisions  in the District Budget 2018-19</t>
  </si>
  <si>
    <t>Budget Released till 31-03-2019</t>
  </si>
  <si>
    <t>Drought</t>
  </si>
  <si>
    <t>27 Days Extra Instalment</t>
  </si>
  <si>
    <t>25.04.2018</t>
  </si>
  <si>
    <t>27.09.2018</t>
  </si>
  <si>
    <t>24.01.2019</t>
  </si>
  <si>
    <t>14.02.2019</t>
  </si>
  <si>
    <t>07.05.2018</t>
  </si>
  <si>
    <t>25.10.2018</t>
  </si>
  <si>
    <t>22.02.2019</t>
  </si>
  <si>
    <t>23.03.2019</t>
  </si>
  <si>
    <t>Table: AT-2A : Releasing of Funds from District to Block / School level for 2018-19</t>
  </si>
  <si>
    <t>(For the Period 01.04.2018 to 31.03.2019)</t>
  </si>
  <si>
    <t>PAB</t>
  </si>
  <si>
    <t>Avarege</t>
  </si>
  <si>
    <t>Table: AT-31 : Budget Provision (Normal+Drought) for the Year 2018-19</t>
  </si>
  <si>
    <t>Flexi fund @ 5% for new interventions</t>
  </si>
  <si>
    <t>Table: AT- 3</t>
  </si>
  <si>
    <t>Table AT-3: No. of Institutions in the State vis a vis Institutions serving MDM during 2018-19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</si>
  <si>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</si>
  <si>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</si>
  <si>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</si>
  <si>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</si>
  <si>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</si>
  <si>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</si>
  <si>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Note: The institutions already counted under primary(col. 3) and upper primary(col. 4) should not be counted again in primary with upper primary(col.5)</t>
  </si>
  <si>
    <t>Table: AT-3A</t>
  </si>
  <si>
    <t>Table: AT-3A: No. of Institutions covered  (Primary, Classes I-V)  during 2018-19</t>
  </si>
  <si>
    <t>No. of  Institutions</t>
  </si>
  <si>
    <t>No. of Institutions  serving MDM</t>
  </si>
  <si>
    <t>Diff. Between (7) -(12)</t>
  </si>
  <si>
    <t>Reasons for difference in col. 13</t>
  </si>
  <si>
    <t xml:space="preserve">(Govt+LB)Schools </t>
  </si>
  <si>
    <t>GA Schools</t>
  </si>
  <si>
    <t>Special Training Centers</t>
  </si>
  <si>
    <t>Madarsas/ Maqtab</t>
  </si>
  <si>
    <t>Total            (col 3+ 4+5+6)</t>
  </si>
  <si>
    <t>Total       (col. 8+9+ 10+11)</t>
  </si>
  <si>
    <t>Govt: Government Schools</t>
  </si>
  <si>
    <t>LB: Local Body Schools</t>
  </si>
  <si>
    <t>GA: Govt Aided Schools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</si>
  <si>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</si>
  <si>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</si>
  <si>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>Table: AT-3B</t>
  </si>
  <si>
    <t>Table: AT-3B: No. of Institutions covered (Upper Primary with Primary, Classes I-VIII) during 2018-19</t>
  </si>
  <si>
    <t>Total            (col 3+4 +5+6)</t>
  </si>
  <si>
    <t>Total       (col. 8+9+  10+11)</t>
  </si>
  <si>
    <t>Table: AT-3C</t>
  </si>
  <si>
    <t>Table: AT-3C: No. of Institutions covered (Upper Primary without Primary, Classes VI-VIII) during 2018-19</t>
  </si>
  <si>
    <t>Total            (col 3+4+5+6)</t>
  </si>
  <si>
    <t>Total       (col.8+9+10+11)</t>
  </si>
  <si>
    <t>कॉलम न. 13 मे 26 शालाऐ बंद एवं मर्ज हैं</t>
  </si>
  <si>
    <t>Table: AT-4</t>
  </si>
  <si>
    <t>Table: AT-4: Enrolment vis-à-vis availed for MDM  (Primary,Classes I- V) during 2018-19</t>
  </si>
  <si>
    <t>Enrolment (As on 30.09.2018)</t>
  </si>
  <si>
    <t xml:space="preserve">Average number of children availed MDM </t>
  </si>
  <si>
    <t>No. of Meals served</t>
  </si>
  <si>
    <t>(Govt+LB)</t>
  </si>
  <si>
    <t>GA</t>
  </si>
  <si>
    <t>Madarsa/Maqtab</t>
  </si>
  <si>
    <t>Total       (col. 8+9+10+11)</t>
  </si>
  <si>
    <t>Total       (col.13+14+15+16)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</si>
  <si>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</si>
  <si>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AT-4A</t>
  </si>
  <si>
    <t>Table: AT-4A: Enrolment vis-a-vis availed for MDM  (Upper Primary, Classes VI - VIII) during 2018-19</t>
  </si>
  <si>
    <t>TotalEnrolment (As on 30.09.2018)</t>
  </si>
  <si>
    <t xml:space="preserve">              of Labour Department.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</si>
  <si>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</si>
  <si>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</si>
  <si>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</si>
  <si>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</si>
  <si>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</si>
  <si>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</si>
  <si>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</si>
  <si>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AT-5</t>
  </si>
  <si>
    <t>Table: AT-5:  PAB-MDM Approval vs. PERFORMANCE (Primary, Classes I - V) during 2018-19</t>
  </si>
  <si>
    <t>MDM-PAB Approval for 2018-19</t>
  </si>
  <si>
    <t>PERFORMANCE</t>
  </si>
  <si>
    <t xml:space="preserve">No. of Institutions </t>
  </si>
  <si>
    <t xml:space="preserve">No. of children </t>
  </si>
  <si>
    <t xml:space="preserve">No. of working days (During 01.04.18 to 31.03.19)                  </t>
  </si>
  <si>
    <t>No. of meals to be served  (Col. 4 x Col. 5)</t>
  </si>
  <si>
    <t>Total no. of meals served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</si>
  <si>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</si>
  <si>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</si>
  <si>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</si>
  <si>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Table: AT-5 A</t>
  </si>
  <si>
    <t>Table: AT-5 A:  PAB-MDM Approval vs. PERFORMANCE (Upper Primary, Classes VI to VIII) during 2018-19</t>
  </si>
  <si>
    <t>Table: AT-5 B</t>
  </si>
  <si>
    <t>Table: AT-5 B:  PAB-MDM Approval vs. PERFORMANCE - STC (NCLP Schools) during 2018-19</t>
  </si>
  <si>
    <t>MDM-PAB Approval for2018-19</t>
  </si>
  <si>
    <t>Table: AT-5 C</t>
  </si>
  <si>
    <t>Table: AT-5 C:  PAB-MDM Approval vs. PERFORMANCE (Primary, Classes I - V) during 2018-19 - Drought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</si>
  <si>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</si>
  <si>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Table: AT-5 D</t>
  </si>
  <si>
    <t>Table: AT-5 D:  PAB-MDM Approval vs. PERFORMANCE (Upper Primary, Classes VI to VIII) during 2018-19 - Drought</t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</si>
  <si>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</si>
  <si>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District:</t>
  </si>
  <si>
    <t>Jhabua*</t>
  </si>
  <si>
    <t>Mandsaur*</t>
  </si>
  <si>
    <t>Ratlam*</t>
  </si>
  <si>
    <t>Tikamgarh*</t>
  </si>
  <si>
    <t>Ujjain*</t>
  </si>
  <si>
    <t>Vidisha*</t>
  </si>
  <si>
    <t>No. of institutions where setting up of kitchen garden is proposed during 2019-20</t>
  </si>
  <si>
    <t>Table: AT-6: Utilisation of foodgrains  (Primary, Classes I-V) during 2018-19</t>
  </si>
  <si>
    <t>(For the Period 01.4.18 to 31.03.19)</t>
  </si>
  <si>
    <t>Gross Allocation for the  FY 2018-19</t>
  </si>
  <si>
    <t>Opening Balance as on 01.4.18</t>
  </si>
  <si>
    <t>Table: AT-6A: Utilisation of foodgrains  (Upper Primary, Classes VI-VIII) during 2018-19</t>
  </si>
  <si>
    <t>Table: AT-6C: Utilisation of foodgrains (Coarse Grain) during 2018-19</t>
  </si>
  <si>
    <t>Table: AT-10 A : Details of Meetings at district level during 2018-19</t>
  </si>
  <si>
    <t>Seal</t>
  </si>
  <si>
    <t>Table: AT- 14 A</t>
  </si>
  <si>
    <t>Table AT -14 A : Testing of Food Samples by accredited labs</t>
  </si>
  <si>
    <t xml:space="preserve">Name of the Accredited / Recognised lab engaged for testing </t>
  </si>
  <si>
    <t xml:space="preserve">Number of samples </t>
  </si>
  <si>
    <t>Result (No. of samples)</t>
  </si>
  <si>
    <t xml:space="preserve">Collected </t>
  </si>
  <si>
    <t>Tested</t>
  </si>
  <si>
    <t>Meeting norms</t>
  </si>
  <si>
    <t>Below norms</t>
  </si>
  <si>
    <t>M/s cali labs pvt. Ltd.bhopal</t>
  </si>
  <si>
    <t xml:space="preserve">sabji-1,
kheer-1
puri-1
 </t>
  </si>
  <si>
    <t>Yes</t>
  </si>
  <si>
    <t>No</t>
  </si>
  <si>
    <t>state food testing laboratory, idgah hills bhopal</t>
  </si>
  <si>
    <t>Temple, Gurudwara, Jail etc. (pls specify)</t>
  </si>
  <si>
    <t>Annual Work Plan &amp; Budget 2019-20</t>
  </si>
  <si>
    <t>Table AT - 23 Annual and Monthly data entry status in MDM-MIS during 2018-19</t>
  </si>
  <si>
    <t>Apr, 2018</t>
  </si>
  <si>
    <t>Dec, 2018</t>
  </si>
  <si>
    <t>Jan, 2019</t>
  </si>
  <si>
    <t>Feb, 2019</t>
  </si>
  <si>
    <t>Mar, 2019</t>
  </si>
  <si>
    <t>Table AT - 23 A- Implementation of Automated Monitoring System  during 2018-19</t>
  </si>
  <si>
    <t>Mode of data collection (SMS/ IVRS/ Mobile App/ Web Application/ Others)</t>
  </si>
  <si>
    <t>Name of Agency implementing AMS in State/UT</t>
  </si>
  <si>
    <t>Feb</t>
  </si>
  <si>
    <t>Mar</t>
  </si>
  <si>
    <t>Table: AT-27</t>
  </si>
  <si>
    <t>Table: AT-27: Proposal for coverage of children and working days  for 2019-20 (Primary Classes, I-V)</t>
  </si>
  <si>
    <t xml:space="preserve">Proposed number of children  </t>
  </si>
  <si>
    <t>Anticipated No. of working days</t>
  </si>
  <si>
    <t>Requirement of Foodgrains (in MTs)</t>
  </si>
  <si>
    <t>Requirement of Pulses (in MTs)</t>
  </si>
  <si>
    <t>Requirement of funds for Transportation Assistance</t>
  </si>
  <si>
    <t>Total (col. 3+4+5+6)</t>
  </si>
  <si>
    <t>Coarse Grains</t>
  </si>
  <si>
    <t>Pulse 1 (name)</t>
  </si>
  <si>
    <t>Pulse 2 (name)</t>
  </si>
  <si>
    <t>Pulse 3 (name)</t>
  </si>
  <si>
    <t>Pulse 4 (name)</t>
  </si>
  <si>
    <t>Pulse 5 (name)</t>
  </si>
  <si>
    <t>PDS rate (Rs per Quintal)</t>
  </si>
  <si>
    <t>Total Funds required (Rs in lakh)</t>
  </si>
  <si>
    <t>Table: AT-27 A</t>
  </si>
  <si>
    <t>Table: AT-27 A: Proposal for coverage of children and working days  for 2019-20 (Upper Primary,Classes VI-VIII)</t>
  </si>
  <si>
    <t>Table: AT-27 B</t>
  </si>
  <si>
    <t>Table: AT-27 B: Proposal for coverage of children for NCLP Schools during 2019-20</t>
  </si>
  <si>
    <t>Table: AT-27C</t>
  </si>
  <si>
    <t>Table: AT-27C : Proposal for coverage of children and working days  for Primary (Classes I-V) in Drought affected areas  during 2019-20</t>
  </si>
  <si>
    <t>Table: AT-27 D</t>
  </si>
  <si>
    <t>Table: AT-27 D : Proposal for coverage of children and working days  for Upper Primary (Classes VI-VIII) in Drought affected areas  during 2019-20</t>
  </si>
  <si>
    <t>Signature</t>
  </si>
  <si>
    <t>Table: AT-28</t>
  </si>
  <si>
    <t>Table: AT-28: Requirement of kitchen-cum-stores in Primary and Upper Primary schools for the year 2019-20</t>
  </si>
  <si>
    <t>Total No. of schools excluding newly opened school</t>
  </si>
  <si>
    <t>Kitchen-cum-store sanctioned during 2006-07 to 2018-19</t>
  </si>
  <si>
    <t>kitchen cum store constructed through convergance</t>
  </si>
  <si>
    <t xml:space="preserve">Balance requirement of kitchen  cum stores </t>
  </si>
  <si>
    <t>Govt.</t>
  </si>
  <si>
    <t>Govt. aided</t>
  </si>
  <si>
    <t>Local body</t>
  </si>
  <si>
    <t>Govt. (Col.3-7-11)</t>
  </si>
  <si>
    <t>Govt. aided (col.4-8-12)</t>
  </si>
  <si>
    <t>Local body (col.5-9-13)</t>
  </si>
  <si>
    <t>Total (col.6-10-14)</t>
  </si>
  <si>
    <t xml:space="preserve">Table: AT-28 A </t>
  </si>
  <si>
    <t>Table: AT-28 A: Requirement of kitchen cum stores as per Plinth Area Norm in the Primary and Upper Primary schools for the year 2019-20</t>
  </si>
  <si>
    <t>(Rs. In lakhs)</t>
  </si>
  <si>
    <t>Plinth Area 1 (20sq Mtr)</t>
  </si>
  <si>
    <t>Plinth Area 2 (24 sq Mtr)</t>
  </si>
  <si>
    <t>Plinth Area 3 (28 sq Mtr)</t>
  </si>
  <si>
    <t>Plinth Area 4 (32 sq Mtr)</t>
  </si>
  <si>
    <t>Total fund required : (Col. 6+10+14+18)</t>
  </si>
  <si>
    <t>No. of Schools not having Kitchen Shed</t>
  </si>
  <si>
    <t>Kitchen-cum-Store proposed this year</t>
  </si>
  <si>
    <t xml:space="preserve">Unit Cost </t>
  </si>
  <si>
    <t>Fund required</t>
  </si>
  <si>
    <t>No. of Schools not having Kitchen-cum-store</t>
  </si>
  <si>
    <t>Note : State may indicate their plinth area and size of the kitchen-cum-stores if they have any other plinth area than mentioned in the table.</t>
  </si>
  <si>
    <t>Table: AT-28 B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</si>
  <si>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</si>
  <si>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</si>
  <si>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</si>
  <si>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</si>
  <si>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</si>
  <si>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</si>
  <si>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Table: AT-29</t>
  </si>
  <si>
    <t>Table: AT-29 : Requirement of Kitchen Devices (new) during 2019-20 in Primary &amp; Upper Primary Schools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</si>
  <si>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</si>
  <si>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</si>
  <si>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</si>
  <si>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</si>
  <si>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</si>
  <si>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</si>
  <si>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</si>
  <si>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</si>
  <si>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Table: AT-29 A : Replacement of Kitchen Devices during 2019-20 in Primary &amp; Upper Primary Schools</t>
  </si>
  <si>
    <t>Table: AT 30 :  Requirement of Cook cum Helpers for 2019-20</t>
  </si>
  <si>
    <t>Engaged in 2018-19</t>
  </si>
  <si>
    <t>Table-AT-1</t>
  </si>
  <si>
    <t>Table: AT-1: GENERAL INFORMATION for 2018-19</t>
  </si>
  <si>
    <t>1. Cooks- cum- helpers engaged under Mid Day Meal Scheme</t>
  </si>
  <si>
    <t>OBC</t>
  </si>
  <si>
    <t>Minority</t>
  </si>
  <si>
    <t>Male</t>
  </si>
  <si>
    <t>Female</t>
  </si>
  <si>
    <t>1. A - Honorarium to Cook cum helpers (per month):</t>
  </si>
  <si>
    <t xml:space="preserve">2. Cost of meal per child per school day as per State Nutrition / Expenditure Norm including both, Central and State share. </t>
  </si>
  <si>
    <t>Food item</t>
  </si>
  <si>
    <t>Quantity (in gms)</t>
  </si>
  <si>
    <t>Cost   (in Rs.)</t>
  </si>
  <si>
    <t>Calories</t>
  </si>
  <si>
    <t>Protein content     (in gms)</t>
  </si>
  <si>
    <t>Quantity                 (in gms)</t>
  </si>
  <si>
    <t xml:space="preserve">Foodgrains (Wheat/Rice/Coarse grain) </t>
  </si>
  <si>
    <t>Free of cost</t>
  </si>
  <si>
    <t>Pulses</t>
  </si>
  <si>
    <t xml:space="preserve">Vegetables </t>
  </si>
  <si>
    <t>Oil &amp; fat</t>
  </si>
  <si>
    <t>Salt &amp; Condiments</t>
  </si>
  <si>
    <t>Fuel</t>
  </si>
  <si>
    <t>Any other item</t>
  </si>
  <si>
    <t>2. a.</t>
  </si>
  <si>
    <t>Additional Food Items (per child)</t>
  </si>
  <si>
    <t>Name of food items</t>
  </si>
  <si>
    <t>Quantity</t>
  </si>
  <si>
    <t>Cost (in Rs.)</t>
  </si>
  <si>
    <t>Frequency</t>
  </si>
  <si>
    <t xml:space="preserve">3.  Per Unit Cooking Cost </t>
  </si>
  <si>
    <t>Year</t>
  </si>
  <si>
    <t>*Remarks</t>
  </si>
  <si>
    <t>Central</t>
  </si>
  <si>
    <t>2018-19</t>
  </si>
  <si>
    <t>2019-20</t>
  </si>
  <si>
    <t>Proposed</t>
  </si>
  <si>
    <t xml:space="preserve">If the cooking cost has been revised several times during the year, then all such costs should be indicated in separate rows and dates of their application in remarks column. </t>
  </si>
  <si>
    <t>TOTAL</t>
  </si>
  <si>
    <t>Table: AT-11</t>
  </si>
  <si>
    <t xml:space="preserve">Table: AT-11 : Sanction and Utilisation of Central assistance towards construction of Kitchen-cum-store (Primary &amp; Upper Primary,Classes I-VIII) </t>
  </si>
  <si>
    <t>(As on 31st March, 2019)</t>
  </si>
  <si>
    <t>(Only in MS-Excel Format)</t>
  </si>
  <si>
    <t>Total sanctioned</t>
  </si>
  <si>
    <t xml:space="preserve">Completed (C) </t>
  </si>
  <si>
    <t xml:space="preserve">In progress (IP)                    </t>
  </si>
  <si>
    <t>Yet to start</t>
  </si>
  <si>
    <t>Constructed through convergence</t>
  </si>
  <si>
    <t xml:space="preserve">Physical </t>
  </si>
  <si>
    <r>
      <t>Financial (</t>
    </r>
    <r>
      <rPr>
        <b/>
        <i/>
        <sz val="10"/>
        <rFont val="Arial"/>
        <family val="2"/>
      </rPr>
      <t>Rs. in lakh)</t>
    </r>
  </si>
  <si>
    <t>Physical           [col. 3-col.5-col.7]</t>
  </si>
  <si>
    <t>Financial ( Rs. in lakh)                                       [col. 4-col.6-col.8]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</si>
  <si>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</si>
  <si>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</si>
  <si>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</si>
  <si>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</si>
  <si>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</si>
  <si>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</si>
  <si>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</si>
  <si>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</si>
  <si>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</si>
  <si>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</si>
  <si>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</si>
  <si>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</si>
  <si>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          Seal:</t>
  </si>
  <si>
    <t>Table: AT-11A</t>
  </si>
  <si>
    <t>Annual Work Plan and Budget  2019-20</t>
  </si>
  <si>
    <t xml:space="preserve">Table: AT-11A : Sanction and Utilisation of Central assistance towards construction of Kitchen-cum-store (Primary &amp; Upper Primary,Classes I-VIII) </t>
  </si>
  <si>
    <t>*Total sanctioned during 2006-07  to 2018-19</t>
  </si>
  <si>
    <t>Constructed with convergence</t>
  </si>
  <si>
    <t>*: District-wise allocation made by State/UT out of Central Assistance provided for the purpose.</t>
  </si>
  <si>
    <t>Table: AT-12</t>
  </si>
  <si>
    <t xml:space="preserve">Table: AT-12  : Sanction and Utilisation of Central assistance towards procurement of Kitchen Devices (Primary &amp; Upper Primary,Classes I-VIII) </t>
  </si>
  <si>
    <t>*Total sanction during 2006-07 to 2018-19</t>
  </si>
  <si>
    <t xml:space="preserve">Procured (C) </t>
  </si>
  <si>
    <t>Procured through convergence</t>
  </si>
  <si>
    <t>Table: AT-12 A</t>
  </si>
  <si>
    <t xml:space="preserve">Table: AT-12 A : Sanction and Utilisation of Central assistance towards replacement of Kitchen Devices  </t>
  </si>
  <si>
    <t>As on 31st March, 2019</t>
  </si>
  <si>
    <t>*Total Sanction during 2012-13 to 2018-19</t>
  </si>
  <si>
    <t>Table AT 21 :Details of engagement and apportionment of honorarium to cook cum helpers (CCH) between schools and centralized kitchen</t>
  </si>
  <si>
    <t>Table: AT- 22</t>
  </si>
  <si>
    <t>Table AT -22 :Information on NGOs covering more than 20000 children, if any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</si>
  <si>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</si>
  <si>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</si>
  <si>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</si>
  <si>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</si>
  <si>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</si>
  <si>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</si>
  <si>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</si>
  <si>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</si>
  <si>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</si>
  <si>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</si>
  <si>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</si>
  <si>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13</t>
  </si>
  <si>
    <t>14</t>
  </si>
  <si>
    <t>15</t>
  </si>
  <si>
    <t xml:space="preserve">1 arya navyoog
2 surya sociaty </t>
  </si>
  <si>
    <t>Akansha Samagra vikash samiti</t>
  </si>
  <si>
    <t>1 Ganshyam sewa samiti
2 Surya charitable society</t>
  </si>
  <si>
    <t>कॉलम न. 13 मे 210 शालाऐ बंद एवं मर्ज हैं</t>
  </si>
  <si>
    <t>कॉलम न. 8 मे 236 शालाऐ बंद एवं मर्ज हैं</t>
  </si>
  <si>
    <t>1 Manna Trust 
2 Ganshyam sewa samiti</t>
  </si>
  <si>
    <t>Milk</t>
  </si>
  <si>
    <t xml:space="preserve">100 ML Milk Prepared from 10 GM Milk Power </t>
  </si>
  <si>
    <t>3 Days in a week</t>
  </si>
  <si>
    <t>----</t>
  </si>
  <si>
    <t>Table: AT- 14</t>
  </si>
  <si>
    <t>Table AT -14 : Quality, Safety and Hygiene</t>
  </si>
  <si>
    <t>No. of schools having hand washing facilities</t>
  </si>
  <si>
    <t>Type of hand washing facilities (number of schools)</t>
  </si>
  <si>
    <t>No. of schools having parents roaster</t>
  </si>
  <si>
    <t>No. of schools having tasting register</t>
  </si>
  <si>
    <t>Tasting of food (number of schools)</t>
  </si>
  <si>
    <t>Multi tap</t>
  </si>
  <si>
    <t>Tap</t>
  </si>
  <si>
    <t>Hand pump</t>
  </si>
  <si>
    <t>Pond/ well/ Stream</t>
  </si>
  <si>
    <t>Teacher</t>
  </si>
  <si>
    <t>Parents</t>
  </si>
  <si>
    <t>Community</t>
  </si>
  <si>
    <t>k</t>
  </si>
  <si>
    <t>Contents</t>
  </si>
  <si>
    <t>Table No.</t>
  </si>
  <si>
    <t>Particulars</t>
  </si>
  <si>
    <t>AT- 1</t>
  </si>
  <si>
    <t>GENERAL INFORMATION for 2018-19</t>
  </si>
  <si>
    <t>AT - 2</t>
  </si>
  <si>
    <t>Details of  Provisions  in the State Budget 2018-19</t>
  </si>
  <si>
    <t>AT - 2 A</t>
  </si>
  <si>
    <t>Releasing of Funds from State to Directorate / Authority / District / Block / School level during 2018-19</t>
  </si>
  <si>
    <t>AT - 3</t>
  </si>
  <si>
    <t>No. of Institutions in the State vis a vis Institutions serving MDM during 2018-19</t>
  </si>
  <si>
    <t>AT- 3 A</t>
  </si>
  <si>
    <t>No. of Institutions covered  (Primary, Classes I-V)  during 2018-19</t>
  </si>
  <si>
    <t>AT- 3 B</t>
  </si>
  <si>
    <t>No. of Institutions covered (Upper Primary with Primary, Classes I-VIII) during 2018-19</t>
  </si>
  <si>
    <t>AT-3 C</t>
  </si>
  <si>
    <t>No. of Institutions covered (Upper Primary without Primary, Classes VI-VIII) during 2018-19</t>
  </si>
  <si>
    <t>AT - 4</t>
  </si>
  <si>
    <t>Enrolment vis-à-vis availed for MDM  (Primary,Classes I- V) during 2018-19</t>
  </si>
  <si>
    <t>AT - 4 A</t>
  </si>
  <si>
    <t>Enrolment vis-a-vis availed for MDM  (Upper Primary, Classes VI - VIII) during 2018-19</t>
  </si>
  <si>
    <t>AT - 4 B</t>
  </si>
  <si>
    <t>Information on Aadhaar Enrolment</t>
  </si>
  <si>
    <t>AT - 5</t>
  </si>
  <si>
    <t>PAB-MDM Approval vs. PERFORMANCE (Primary, Classes I - V) during 2018-19</t>
  </si>
  <si>
    <t>AT - 5 A</t>
  </si>
  <si>
    <t>PAB-MDM Approval vs. PERFORMANCE (Upper Primary, Classes VI to VIII) during 2018-19</t>
  </si>
  <si>
    <t>AT - 5 B</t>
  </si>
  <si>
    <t>PAB-MDM Approval vs. PERFORMANCE NCLP Schools during 2018-19</t>
  </si>
  <si>
    <t>AT - 5 C</t>
  </si>
  <si>
    <t>PAB-MDM Approval vs. PERFORMANCE (Primary, Classes I - V) during 2018-19 - Drought</t>
  </si>
  <si>
    <t>AT - 5 D</t>
  </si>
  <si>
    <t>PAB-MDM Approval vs. PERFORMANCE (Upper Primary, Classes VI to VIII) during 2018-19 - Drought</t>
  </si>
  <si>
    <t>AT - 6</t>
  </si>
  <si>
    <t>Utilisation of foodgrains  (Primary, Classes I-V) during 2018-19</t>
  </si>
  <si>
    <t>AT - 6 A</t>
  </si>
  <si>
    <t>Utilisation of foodgrains  (Upper Primary, Classes VI-VIII) during 2018-19</t>
  </si>
  <si>
    <t>AT - 6 B</t>
  </si>
  <si>
    <t>PAYMENT OF COST OF FOOD GRAINS TO FCI (Primary and Upper Primary Classes I-VIII) during 2018-19</t>
  </si>
  <si>
    <t>AT - 6 C</t>
  </si>
  <si>
    <t>Utilisation of foodgrains (Coarse Grain) during 2018-19</t>
  </si>
  <si>
    <t>AT - 7</t>
  </si>
  <si>
    <t>Utilisation of Cooking Cost (Primary, Classes I-V) during 2018-19</t>
  </si>
  <si>
    <t>AT - 7 A</t>
  </si>
  <si>
    <t>Utilisation of Cooking cost (Upper Primary Classes, VI-VIII) during 2018-19</t>
  </si>
  <si>
    <t>AT - 8</t>
  </si>
  <si>
    <t>Utilisation of funds towards honorarium to Cook-cum-Helpers (Primary classes I-V) during 2018-19</t>
  </si>
  <si>
    <t>AT - 8 A</t>
  </si>
  <si>
    <t>Utilisation of funds towards honorarium to Cook-cum-Helpers (Upper Primary classes VI-VIII) during 2018-19</t>
  </si>
  <si>
    <t>AT - 9</t>
  </si>
  <si>
    <t>Utilisation of Central Assitance towards Transportation Assistance (Primary &amp; Upper Primary,Classes I-VIII) during 2018-19</t>
  </si>
  <si>
    <t>AT - 10</t>
  </si>
  <si>
    <t>Utilisation of Central Assistance towards MME  (Primary &amp; Upper Primary,Classes I-VIII) during 2018-19</t>
  </si>
  <si>
    <t>AT - 10 A</t>
  </si>
  <si>
    <t>Details of Meetings at district level during 2018-19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</si>
  <si>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</si>
  <si>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</si>
  <si>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</si>
  <si>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</si>
  <si>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</si>
  <si>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</si>
  <si>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 xml:space="preserve">AT - 10 E </t>
  </si>
  <si>
    <t>Information on Kitchen Garden</t>
  </si>
  <si>
    <t>AT - 10 F</t>
  </si>
  <si>
    <t>Information on Training of Cook-cum-Helpers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</si>
  <si>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</si>
  <si>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</si>
  <si>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</si>
  <si>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</si>
  <si>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</si>
  <si>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</si>
  <si>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</si>
  <si>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</si>
  <si>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</si>
  <si>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</si>
  <si>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</si>
  <si>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</si>
  <si>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</si>
  <si>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</si>
  <si>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</si>
  <si>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</si>
  <si>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</si>
  <si>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</si>
  <si>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Coverage under Rashtriya Bal Swasthya Karykram (School Health Programme) - 2018-19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</si>
  <si>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</si>
  <si>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</si>
  <si>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</si>
  <si>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</si>
  <si>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</si>
  <si>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</si>
  <si>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</si>
  <si>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</si>
  <si>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</si>
  <si>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</si>
  <si>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</si>
  <si>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Annual and Monthly data entry status in MDM-MIS during 2018-19</t>
  </si>
  <si>
    <t>AT - 23 A</t>
  </si>
  <si>
    <t>Implementation of Automated Monitoring System  during 2018-19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</si>
  <si>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</si>
  <si>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</si>
  <si>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</si>
  <si>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</si>
  <si>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</si>
  <si>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2019-20</t>
  </si>
  <si>
    <t>AT - 26 A</t>
  </si>
  <si>
    <t>Number of School Working Days (Upper Primary,Classes VI-VIII) for 2019-20</t>
  </si>
  <si>
    <t>AT - 27</t>
  </si>
  <si>
    <t>Proposal for coverage of children and working days  for 2019-20  (Primary Classes, I-V)</t>
  </si>
  <si>
    <t>AT - 27 A</t>
  </si>
  <si>
    <t>Proposal for coverage of children and working days  for 2019-20  (Upper Primary,Classes VI-VIII)</t>
  </si>
  <si>
    <t>AT - 27 B</t>
  </si>
  <si>
    <t>Proposal for coverage of children for NCLP Schools during 2019-20</t>
  </si>
  <si>
    <t>AT - 27 C</t>
  </si>
  <si>
    <t>Proposal for coverage of children and working days  for Primary (Classes I-V) in Drought affected areas  during 2019-20</t>
  </si>
  <si>
    <t>AT - 27 D</t>
  </si>
  <si>
    <t>Proposal for coverage of children and working days  for  Upper Primary (Classes VI-VIII)in Drought affected areas  during 2019-20</t>
  </si>
  <si>
    <t>AT - 28</t>
  </si>
  <si>
    <t>Requirement of kitchen-cum-stores in the Primary and Upper Primary schools for the year 2019-20</t>
  </si>
  <si>
    <t>AT - 28 A</t>
  </si>
  <si>
    <t>Requirement of kitchen cum stores as per Plinth Area Norm in the Primary and Upper Primary schools for the year 2019-20</t>
  </si>
  <si>
    <t>AT - 28 B</t>
  </si>
  <si>
    <t>Repair of kitchen cum stores constructed ten years ago</t>
  </si>
  <si>
    <t>AT - 29</t>
  </si>
  <si>
    <t>Requirement of Kitchen Devices (new) during 2019-20 in Primary &amp; Upper Primary Schools</t>
  </si>
  <si>
    <t>AT- 29 A</t>
  </si>
  <si>
    <t>Replacement of Kitchen Devices during 2019-20 in Primary &amp; Upper Primary Schools</t>
  </si>
  <si>
    <t>AT - 30</t>
  </si>
  <si>
    <t>Requirement of Cook cum Helpers for 2019-20</t>
  </si>
  <si>
    <t>AT - 31</t>
  </si>
  <si>
    <t>Budget Provision for the Year 2019-20</t>
  </si>
  <si>
    <t>AT - 32</t>
  </si>
  <si>
    <t>PAB-MDM Approval vs. PERFORMANCE (Primary Classes I to V) during 2018-19 - Drought</t>
  </si>
  <si>
    <t>AT - 32 A</t>
  </si>
  <si>
    <t xml:space="preserve">State / UT:  Madhya Pradesh </t>
  </si>
  <si>
    <t>Yes/Direcotorate</t>
  </si>
  <si>
    <t>Yes/CeoZp office</t>
  </si>
  <si>
    <t>Yes/18002330183</t>
  </si>
  <si>
    <t>Yes/2550097</t>
  </si>
  <si>
    <t>Yes/181</t>
  </si>
  <si>
    <t>Yes/mpmdm@rediffmail.com</t>
  </si>
  <si>
    <t>Madhya pradesh</t>
  </si>
  <si>
    <t>27 Pending</t>
  </si>
  <si>
    <t>Food grain released to SHG</t>
  </si>
  <si>
    <t>3 Pending</t>
  </si>
  <si>
    <t xml:space="preserve">Action taken </t>
  </si>
  <si>
    <t>Disposed off</t>
  </si>
  <si>
    <t>60 Pending</t>
  </si>
  <si>
    <t>Payment of Honorarium released</t>
  </si>
  <si>
    <t>11 Pending</t>
  </si>
  <si>
    <t>SCN issued  to agency</t>
  </si>
  <si>
    <t>7  Pending</t>
  </si>
  <si>
    <t>24 Pending</t>
  </si>
  <si>
    <t>SCN issued to SHG</t>
  </si>
  <si>
    <t>1 Pending</t>
  </si>
  <si>
    <t xml:space="preserve">SCN issued </t>
  </si>
  <si>
    <t>293 Pending</t>
  </si>
  <si>
    <t>6  Pending</t>
  </si>
  <si>
    <t>433 Pending</t>
  </si>
  <si>
    <t>District:SEONI</t>
  </si>
  <si>
    <t>Block</t>
  </si>
  <si>
    <t>Table: AT- 15</t>
  </si>
  <si>
    <t>Table AT -15 : Contribution by community in form of  Tithi Bhojan or any other similar practice</t>
  </si>
  <si>
    <t>Full meal in lieu of MDM</t>
  </si>
  <si>
    <t>Additional Food Item</t>
  </si>
  <si>
    <t xml:space="preserve">No. of schools received contribution </t>
  </si>
  <si>
    <t xml:space="preserve">No. of schools </t>
  </si>
  <si>
    <t>Meals served</t>
  </si>
  <si>
    <t>Value
(In Rs)</t>
  </si>
  <si>
    <t>Children benefitted</t>
  </si>
  <si>
    <t>Name of the items</t>
  </si>
  <si>
    <t>In kind</t>
  </si>
  <si>
    <t>In any other form</t>
  </si>
  <si>
    <t>Table: AT-17</t>
  </si>
  <si>
    <t>Table: AT-17 : Coverage under Rashtriya Bal Swasthya Karykram (School Health Programme) - 2018-19</t>
  </si>
  <si>
    <t>S.no</t>
  </si>
  <si>
    <t>Name of  District</t>
  </si>
  <si>
    <t xml:space="preserve">No. of schools covered </t>
  </si>
  <si>
    <t xml:space="preserve">No. of children covered </t>
  </si>
  <si>
    <t>Health Check -ups carried out</t>
  </si>
  <si>
    <t>Weekly Iron &amp; Folic Acid Supplementation (WIFS)</t>
  </si>
  <si>
    <t>Deworming tablets distributed</t>
  </si>
  <si>
    <t>Distribution of spectacles</t>
  </si>
  <si>
    <t>No. of children identified with refractive errors</t>
  </si>
  <si>
    <t>No. of children provided with spectacles</t>
  </si>
  <si>
    <t xml:space="preserve">Table -AT 10D </t>
  </si>
  <si>
    <t xml:space="preserve">S.No </t>
  </si>
  <si>
    <t>State co- ordinator</t>
  </si>
  <si>
    <t>Joint commissioner</t>
  </si>
  <si>
    <t>other staff</t>
  </si>
  <si>
    <t>Account officer</t>
  </si>
  <si>
    <t>Ass. Proj.Officer</t>
  </si>
  <si>
    <t>Qulity monitor (state level)</t>
  </si>
  <si>
    <t>Programmer</t>
  </si>
  <si>
    <t>Stenographer</t>
  </si>
  <si>
    <t xml:space="preserve">computer operator </t>
  </si>
  <si>
    <t>Peon</t>
  </si>
  <si>
    <t>Task Manager</t>
  </si>
  <si>
    <t>Qulity monitor</t>
  </si>
  <si>
    <t>Data Entry operator</t>
  </si>
  <si>
    <t>Toatal</t>
  </si>
  <si>
    <t>Table: AT-18</t>
  </si>
  <si>
    <t>Table: AT-18 : Formation of School Management Committee (SMC) at School Level for Monitoring the Scheme</t>
  </si>
  <si>
    <t>State:</t>
  </si>
  <si>
    <t>No. of Primary Institutions</t>
  </si>
  <si>
    <t>No. of Upper Primary Institutions</t>
  </si>
  <si>
    <t>No. of SMCs formed</t>
  </si>
  <si>
    <t>No. of Schools monitored by SMCs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</si>
  <si>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</si>
  <si>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</si>
  <si>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</si>
  <si>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</si>
  <si>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</si>
  <si>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</si>
  <si>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</si>
  <si>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</si>
  <si>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Rice consumed</t>
  </si>
  <si>
    <t>Rice lift + Opening</t>
  </si>
  <si>
    <t>Diff.</t>
  </si>
  <si>
    <t>Wheat Consumed</t>
  </si>
  <si>
    <t>Wheat lift + Opening</t>
  </si>
  <si>
    <t>Rice Consumed</t>
  </si>
  <si>
    <t>Rice lift + opening</t>
  </si>
  <si>
    <t>Wheat lift + opening</t>
  </si>
  <si>
    <t>ngo</t>
  </si>
  <si>
    <t>Table AT - 10 B : Details of Social Audit during 2018 -19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</si>
</sst>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&quot;$&quot;#,##0.0000_);\(&quot;$&quot;#,##0.0000\)"/>
    <numFmt numFmtId="166" formatCode="0.00000000"/>
    <numFmt numFmtId="167" formatCode="0.0"/>
  </numFmts>
  <fonts count="1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2"/>
      <name val="Tms Rmn"/>
    </font>
    <font>
      <u/>
      <sz val="10"/>
      <color indexed="12"/>
      <name val="Arial"/>
      <family val="2"/>
    </font>
    <font>
      <sz val="14"/>
      <name val="Arjun"/>
    </font>
    <font>
      <sz val="7"/>
      <name val="Small Fonts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DevLys 010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DevLys 010"/>
    </font>
    <font>
      <sz val="12"/>
      <color theme="1"/>
      <name val="DevLys 010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i/>
      <sz val="10"/>
      <name val="Trebuchet MS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u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rgb="FF92D050"/>
      <name val="Calibri"/>
      <family val="2"/>
      <scheme val="minor"/>
    </font>
    <font>
      <b/>
      <sz val="11"/>
      <color rgb="FF92D050"/>
      <name val="Arial"/>
      <family val="2"/>
    </font>
    <font>
      <b/>
      <i/>
      <sz val="11"/>
      <color rgb="FF92D050"/>
      <name val="Calibri"/>
      <family val="2"/>
      <scheme val="minor"/>
    </font>
    <font>
      <sz val="10"/>
      <color rgb="FF92D050"/>
      <name val="Trebuchet MS"/>
      <family val="2"/>
    </font>
    <font>
      <b/>
      <sz val="12"/>
      <color rgb="FF92D050"/>
      <name val="Arial"/>
      <family val="2"/>
    </font>
    <font>
      <sz val="11"/>
      <color rgb="FF92D050"/>
      <name val="Calibri"/>
      <family val="2"/>
      <scheme val="minor"/>
    </font>
    <font>
      <sz val="11"/>
      <color rgb="FF92D050"/>
      <name val="Arial"/>
      <family val="2"/>
    </font>
    <font>
      <sz val="10"/>
      <name val="Calibri"/>
      <family val="2"/>
      <scheme val="minor"/>
    </font>
    <font>
      <sz val="36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rgb="FF92D050"/>
      <name val="DevLys 010"/>
    </font>
    <font>
      <b/>
      <sz val="10"/>
      <color rgb="FF92D050"/>
      <name val="Trebuchet MS"/>
      <family val="2"/>
    </font>
    <font>
      <b/>
      <sz val="12"/>
      <color rgb="FF92D050"/>
      <name val="Calibri"/>
      <family val="2"/>
      <scheme val="minor"/>
    </font>
    <font>
      <b/>
      <sz val="10"/>
      <color rgb="FF92D050"/>
      <name val="Calibri"/>
      <family val="2"/>
    </font>
    <font>
      <b/>
      <sz val="11"/>
      <color rgb="FF92D050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rgb="FF92D050"/>
      <name val="Times New Roman"/>
      <family val="1"/>
    </font>
    <font>
      <b/>
      <sz val="10"/>
      <color rgb="FF92D050"/>
      <name val="Calibri"/>
      <family val="2"/>
      <scheme val="minor"/>
    </font>
    <font>
      <b/>
      <sz val="12.5"/>
      <name val="Calibri"/>
      <family val="2"/>
      <scheme val="minor"/>
    </font>
    <font>
      <b/>
      <i/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i/>
      <sz val="12.5"/>
      <name val="Calibri"/>
      <family val="2"/>
      <scheme val="minor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0"/>
      <name val="Arial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84">
    <xf numFmtId="0" fontId="0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6" fillId="0" borderId="0"/>
    <xf numFmtId="0" fontId="66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2" fillId="0" borderId="18" applyNumberFormat="0" applyAlignment="0" applyProtection="0">
      <alignment horizontal="left" vertical="center"/>
    </xf>
    <xf numFmtId="0" fontId="22" fillId="0" borderId="9">
      <alignment horizontal="left"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horizontal="justify" vertical="top" wrapText="1"/>
    </xf>
    <xf numFmtId="0" fontId="68" fillId="0" borderId="0">
      <alignment horizontal="justify" vertical="justify" wrapText="1"/>
    </xf>
    <xf numFmtId="37" fontId="69" fillId="0" borderId="0"/>
    <xf numFmtId="37" fontId="69" fillId="0" borderId="0"/>
    <xf numFmtId="37" fontId="69" fillId="0" borderId="0"/>
    <xf numFmtId="165" fontId="23" fillId="0" borderId="0"/>
    <xf numFmtId="165" fontId="23" fillId="0" borderId="0"/>
    <xf numFmtId="165" fontId="23" fillId="0" borderId="0"/>
    <xf numFmtId="0" fontId="70" fillId="0" borderId="0"/>
    <xf numFmtId="0" fontId="70" fillId="0" borderId="0"/>
    <xf numFmtId="0" fontId="70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/>
    <xf numFmtId="0" fontId="70" fillId="0" borderId="0"/>
    <xf numFmtId="0" fontId="23" fillId="0" borderId="0"/>
    <xf numFmtId="0" fontId="70" fillId="0" borderId="0"/>
    <xf numFmtId="0" fontId="7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9" fillId="0" borderId="0"/>
    <xf numFmtId="0" fontId="9" fillId="0" borderId="0"/>
    <xf numFmtId="0" fontId="23" fillId="0" borderId="0"/>
    <xf numFmtId="0" fontId="8" fillId="0" borderId="0"/>
    <xf numFmtId="0" fontId="7" fillId="0" borderId="0"/>
    <xf numFmtId="0" fontId="7" fillId="0" borderId="0"/>
    <xf numFmtId="43" fontId="23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2" fillId="0" borderId="0" applyFont="0" applyFill="0" applyBorder="0" applyAlignment="0" applyProtection="0"/>
  </cellStyleXfs>
  <cellXfs count="1766">
    <xf numFmtId="0" fontId="0" fillId="0" borderId="0" xfId="0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8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/>
    <xf numFmtId="0" fontId="18" fillId="0" borderId="0" xfId="0" applyFont="1"/>
    <xf numFmtId="0" fontId="23" fillId="0" borderId="0" xfId="0" applyFont="1"/>
    <xf numFmtId="0" fontId="18" fillId="0" borderId="0" xfId="0" applyFont="1" applyBorder="1" applyAlignment="1">
      <alignment horizontal="right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3" fillId="0" borderId="2" xfId="0" quotePrefix="1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5" xfId="0" applyFont="1" applyBorder="1"/>
    <xf numFmtId="0" fontId="18" fillId="0" borderId="2" xfId="0" applyFont="1" applyBorder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0" fontId="18" fillId="0" borderId="0" xfId="0" applyFont="1" applyAlignment="1"/>
    <xf numFmtId="0" fontId="23" fillId="0" borderId="0" xfId="0" applyFont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Border="1" applyAlignment="1">
      <alignment horizontal="left" wrapText="1"/>
    </xf>
    <xf numFmtId="0" fontId="19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/>
    <xf numFmtId="0" fontId="31" fillId="0" borderId="2" xfId="0" applyFont="1" applyBorder="1" applyAlignment="1">
      <alignment horizontal="center" vertical="top" wrapText="1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0" fontId="31" fillId="0" borderId="0" xfId="0" applyFont="1"/>
    <xf numFmtId="0" fontId="29" fillId="0" borderId="0" xfId="0" applyFont="1" applyBorder="1"/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/>
    </xf>
    <xf numFmtId="0" fontId="33" fillId="0" borderId="0" xfId="0" applyFont="1"/>
    <xf numFmtId="0" fontId="23" fillId="2" borderId="2" xfId="0" applyFont="1" applyFill="1" applyBorder="1" applyAlignment="1"/>
    <xf numFmtId="0" fontId="34" fillId="0" borderId="0" xfId="1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36" fillId="0" borderId="2" xfId="1" applyFont="1" applyBorder="1" applyAlignment="1">
      <alignment horizontal="center" vertical="top" wrapText="1"/>
    </xf>
    <xf numFmtId="0" fontId="23" fillId="0" borderId="0" xfId="2"/>
    <xf numFmtId="0" fontId="28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0" fillId="0" borderId="0" xfId="2" applyFont="1"/>
    <xf numFmtId="0" fontId="18" fillId="0" borderId="2" xfId="2" applyFont="1" applyBorder="1" applyAlignment="1">
      <alignment horizontal="center"/>
    </xf>
    <xf numFmtId="0" fontId="18" fillId="0" borderId="2" xfId="2" applyFont="1" applyBorder="1" applyAlignment="1">
      <alignment horizontal="center" vertical="top" wrapText="1"/>
    </xf>
    <xf numFmtId="0" fontId="18" fillId="0" borderId="4" xfId="2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 wrapText="1"/>
    </xf>
    <xf numFmtId="0" fontId="23" fillId="0" borderId="2" xfId="2" applyBorder="1" applyAlignment="1">
      <alignment horizontal="center"/>
    </xf>
    <xf numFmtId="0" fontId="23" fillId="0" borderId="2" xfId="2" applyBorder="1"/>
    <xf numFmtId="0" fontId="23" fillId="0" borderId="4" xfId="2" applyBorder="1"/>
    <xf numFmtId="0" fontId="23" fillId="0" borderId="2" xfId="2" quotePrefix="1" applyBorder="1" applyAlignment="1">
      <alignment horizontal="center"/>
    </xf>
    <xf numFmtId="0" fontId="23" fillId="0" borderId="0" xfId="2" applyFill="1" applyBorder="1" applyAlignment="1">
      <alignment horizontal="left"/>
    </xf>
    <xf numFmtId="0" fontId="18" fillId="0" borderId="0" xfId="2" applyFont="1" applyBorder="1" applyAlignment="1">
      <alignment horizontal="center"/>
    </xf>
    <xf numFmtId="0" fontId="22" fillId="0" borderId="0" xfId="2" applyFont="1"/>
    <xf numFmtId="0" fontId="18" fillId="0" borderId="0" xfId="2" applyFont="1"/>
    <xf numFmtId="0" fontId="19" fillId="0" borderId="0" xfId="2" applyFont="1" applyAlignment="1"/>
    <xf numFmtId="0" fontId="33" fillId="0" borderId="7" xfId="0" applyFont="1" applyBorder="1" applyAlignment="1"/>
    <xf numFmtId="0" fontId="0" fillId="0" borderId="0" xfId="0" applyAlignment="1">
      <alignment horizontal="left"/>
    </xf>
    <xf numFmtId="0" fontId="23" fillId="0" borderId="2" xfId="0" applyFont="1" applyBorder="1" applyAlignment="1">
      <alignment horizontal="center" vertical="center" wrapText="1"/>
    </xf>
    <xf numFmtId="0" fontId="22" fillId="0" borderId="0" xfId="0" applyFont="1" applyAlignment="1"/>
    <xf numFmtId="0" fontId="34" fillId="0" borderId="2" xfId="1" applyFont="1" applyBorder="1"/>
    <xf numFmtId="0" fontId="34" fillId="0" borderId="2" xfId="1" applyFont="1" applyBorder="1" applyAlignment="1">
      <alignment wrapText="1"/>
    </xf>
    <xf numFmtId="0" fontId="34" fillId="0" borderId="2" xfId="1" applyFont="1" applyBorder="1" applyAlignment="1"/>
    <xf numFmtId="0" fontId="34" fillId="0" borderId="0" xfId="1" applyFont="1" applyBorder="1"/>
    <xf numFmtId="0" fontId="33" fillId="0" borderId="0" xfId="0" applyFont="1" applyBorder="1" applyAlignment="1"/>
    <xf numFmtId="0" fontId="21" fillId="0" borderId="0" xfId="0" applyFont="1" applyAlignment="1"/>
    <xf numFmtId="0" fontId="26" fillId="0" borderId="0" xfId="0" applyFont="1" applyBorder="1"/>
    <xf numFmtId="0" fontId="34" fillId="0" borderId="2" xfId="1" applyFont="1" applyBorder="1" applyAlignment="1">
      <alignment horizontal="center"/>
    </xf>
    <xf numFmtId="0" fontId="18" fillId="0" borderId="0" xfId="2" applyFont="1" applyBorder="1"/>
    <xf numFmtId="0" fontId="22" fillId="0" borderId="0" xfId="0" applyFont="1" applyBorder="1"/>
    <xf numFmtId="0" fontId="22" fillId="0" borderId="2" xfId="0" applyFont="1" applyBorder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22" fillId="0" borderId="0" xfId="2" applyFont="1" applyAlignment="1">
      <alignment horizontal="center"/>
    </xf>
    <xf numFmtId="0" fontId="27" fillId="0" borderId="0" xfId="2" applyFont="1" applyAlignment="1"/>
    <xf numFmtId="0" fontId="22" fillId="0" borderId="7" xfId="0" applyFont="1" applyBorder="1" applyAlignment="1"/>
    <xf numFmtId="0" fontId="18" fillId="0" borderId="10" xfId="2" applyFont="1" applyFill="1" applyBorder="1" applyAlignment="1">
      <alignment horizontal="center" vertical="top" wrapText="1"/>
    </xf>
    <xf numFmtId="0" fontId="23" fillId="0" borderId="0" xfId="2" applyAlignment="1">
      <alignment horizontal="left"/>
    </xf>
    <xf numFmtId="0" fontId="22" fillId="0" borderId="0" xfId="2" applyFont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23" fillId="0" borderId="0" xfId="1" applyFont="1"/>
    <xf numFmtId="0" fontId="21" fillId="0" borderId="0" xfId="1" applyFont="1" applyAlignment="1">
      <alignment horizontal="center"/>
    </xf>
    <xf numFmtId="0" fontId="18" fillId="0" borderId="2" xfId="1" applyFont="1" applyBorder="1" applyAlignment="1">
      <alignment horizontal="center" vertical="top" wrapText="1"/>
    </xf>
    <xf numFmtId="0" fontId="23" fillId="0" borderId="2" xfId="1" applyFont="1" applyBorder="1"/>
    <xf numFmtId="0" fontId="21" fillId="0" borderId="2" xfId="1" applyFont="1" applyBorder="1" applyAlignment="1">
      <alignment horizontal="center"/>
    </xf>
    <xf numFmtId="0" fontId="25" fillId="0" borderId="2" xfId="1" applyFont="1" applyBorder="1"/>
    <xf numFmtId="0" fontId="25" fillId="0" borderId="2" xfId="1" applyFont="1" applyFill="1" applyBorder="1" applyAlignment="1">
      <alignment horizontal="left"/>
    </xf>
    <xf numFmtId="0" fontId="25" fillId="0" borderId="0" xfId="1" applyFont="1"/>
    <xf numFmtId="0" fontId="22" fillId="0" borderId="2" xfId="1" applyFont="1" applyBorder="1" applyAlignment="1">
      <alignment vertical="top" wrapText="1"/>
    </xf>
    <xf numFmtId="0" fontId="28" fillId="0" borderId="2" xfId="1" applyFont="1" applyBorder="1"/>
    <xf numFmtId="0" fontId="22" fillId="0" borderId="2" xfId="1" applyFont="1" applyBorder="1" applyAlignment="1">
      <alignment vertical="center" wrapText="1"/>
    </xf>
    <xf numFmtId="0" fontId="18" fillId="0" borderId="2" xfId="1" applyFont="1" applyBorder="1"/>
    <xf numFmtId="0" fontId="23" fillId="0" borderId="2" xfId="1" applyFont="1" applyBorder="1" applyAlignment="1"/>
    <xf numFmtId="0" fontId="23" fillId="0" borderId="2" xfId="1" applyFont="1" applyBorder="1" applyAlignment="1">
      <alignment horizontal="center"/>
    </xf>
    <xf numFmtId="0" fontId="33" fillId="0" borderId="2" xfId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3" fillId="0" borderId="2" xfId="0" applyFont="1" applyBorder="1" applyAlignment="1">
      <alignment wrapText="1"/>
    </xf>
    <xf numFmtId="0" fontId="40" fillId="0" borderId="10" xfId="1" applyFont="1" applyBorder="1" applyAlignment="1">
      <alignment horizontal="center" wrapText="1"/>
    </xf>
    <xf numFmtId="0" fontId="40" fillId="0" borderId="1" xfId="1" applyFont="1" applyBorder="1" applyAlignment="1">
      <alignment horizontal="center"/>
    </xf>
    <xf numFmtId="0" fontId="18" fillId="0" borderId="11" xfId="2" applyFont="1" applyFill="1" applyBorder="1" applyAlignment="1">
      <alignment horizontal="center" vertical="top" wrapText="1"/>
    </xf>
    <xf numFmtId="0" fontId="23" fillId="0" borderId="5" xfId="2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18" fillId="0" borderId="0" xfId="0" applyFont="1" applyBorder="1" applyAlignment="1"/>
    <xf numFmtId="0" fontId="3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22" fillId="0" borderId="0" xfId="0" applyFont="1" applyBorder="1" applyAlignment="1"/>
    <xf numFmtId="0" fontId="31" fillId="0" borderId="0" xfId="0" applyFont="1" applyAlignment="1">
      <alignment horizontal="center"/>
    </xf>
    <xf numFmtId="0" fontId="23" fillId="0" borderId="0" xfId="2" applyFont="1"/>
    <xf numFmtId="0" fontId="18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vertical="top"/>
    </xf>
    <xf numFmtId="0" fontId="33" fillId="0" borderId="2" xfId="2" applyFont="1" applyBorder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18" fillId="0" borderId="2" xfId="2" applyFont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center"/>
    </xf>
    <xf numFmtId="0" fontId="24" fillId="0" borderId="2" xfId="2" applyFont="1" applyBorder="1" applyAlignment="1">
      <alignment horizontal="left" vertical="center" wrapText="1"/>
    </xf>
    <xf numFmtId="0" fontId="23" fillId="0" borderId="0" xfId="3"/>
    <xf numFmtId="0" fontId="22" fillId="0" borderId="0" xfId="3" applyFont="1" applyAlignment="1"/>
    <xf numFmtId="0" fontId="28" fillId="0" borderId="0" xfId="3" applyFont="1" applyAlignment="1"/>
    <xf numFmtId="0" fontId="20" fillId="0" borderId="0" xfId="3" applyFont="1"/>
    <xf numFmtId="0" fontId="33" fillId="0" borderId="2" xfId="3" applyFont="1" applyBorder="1" applyAlignment="1">
      <alignment horizontal="center" vertical="top" wrapText="1"/>
    </xf>
    <xf numFmtId="0" fontId="33" fillId="0" borderId="0" xfId="3" applyFont="1"/>
    <xf numFmtId="0" fontId="33" fillId="0" borderId="2" xfId="3" applyFont="1" applyBorder="1"/>
    <xf numFmtId="0" fontId="33" fillId="0" borderId="0" xfId="3" applyFont="1" applyBorder="1"/>
    <xf numFmtId="0" fontId="33" fillId="0" borderId="5" xfId="3" applyFont="1" applyBorder="1" applyAlignment="1">
      <alignment horizontal="center" vertical="top" wrapText="1"/>
    </xf>
    <xf numFmtId="0" fontId="33" fillId="0" borderId="9" xfId="3" applyFont="1" applyBorder="1" applyAlignment="1">
      <alignment horizontal="center" vertical="top" wrapText="1"/>
    </xf>
    <xf numFmtId="0" fontId="33" fillId="0" borderId="6" xfId="3" applyFont="1" applyBorder="1" applyAlignment="1">
      <alignment horizontal="center" vertical="top" wrapText="1"/>
    </xf>
    <xf numFmtId="0" fontId="18" fillId="0" borderId="0" xfId="3" applyFont="1"/>
    <xf numFmtId="0" fontId="33" fillId="0" borderId="2" xfId="3" applyFont="1" applyBorder="1" applyAlignment="1">
      <alignment horizontal="center"/>
    </xf>
    <xf numFmtId="0" fontId="18" fillId="0" borderId="2" xfId="3" applyFont="1" applyBorder="1"/>
    <xf numFmtId="0" fontId="18" fillId="0" borderId="2" xfId="3" applyFont="1" applyBorder="1" applyAlignment="1">
      <alignment horizontal="center"/>
    </xf>
    <xf numFmtId="0" fontId="18" fillId="0" borderId="2" xfId="3" applyFont="1" applyBorder="1" applyAlignment="1">
      <alignment horizontal="left"/>
    </xf>
    <xf numFmtId="0" fontId="23" fillId="0" borderId="2" xfId="3" applyBorder="1"/>
    <xf numFmtId="0" fontId="18" fillId="0" borderId="2" xfId="3" applyFont="1" applyBorder="1" applyAlignment="1">
      <alignment horizontal="left" wrapText="1"/>
    </xf>
    <xf numFmtId="0" fontId="23" fillId="0" borderId="2" xfId="3" quotePrefix="1" applyBorder="1" applyAlignment="1">
      <alignment horizontal="center"/>
    </xf>
    <xf numFmtId="0" fontId="23" fillId="0" borderId="2" xfId="3" quotePrefix="1" applyBorder="1" applyAlignment="1">
      <alignment horizontal="left"/>
    </xf>
    <xf numFmtId="0" fontId="23" fillId="0" borderId="0" xfId="3" applyFill="1" applyBorder="1" applyAlignment="1">
      <alignment horizontal="left"/>
    </xf>
    <xf numFmtId="0" fontId="23" fillId="0" borderId="0" xfId="3" applyAlignment="1">
      <alignment horizontal="left"/>
    </xf>
    <xf numFmtId="0" fontId="22" fillId="0" borderId="0" xfId="3" applyFont="1"/>
    <xf numFmtId="0" fontId="23" fillId="0" borderId="0" xfId="4"/>
    <xf numFmtId="0" fontId="19" fillId="0" borderId="0" xfId="4" applyFont="1" applyAlignment="1">
      <alignment horizontal="right"/>
    </xf>
    <xf numFmtId="0" fontId="20" fillId="0" borderId="0" xfId="4" applyFont="1" applyAlignment="1">
      <alignment horizontal="right"/>
    </xf>
    <xf numFmtId="0" fontId="31" fillId="0" borderId="2" xfId="4" applyFont="1" applyBorder="1" applyAlignment="1">
      <alignment horizontal="center" vertical="top" wrapText="1"/>
    </xf>
    <xf numFmtId="0" fontId="31" fillId="0" borderId="2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/>
    </xf>
    <xf numFmtId="0" fontId="29" fillId="0" borderId="2" xfId="4" applyFont="1" applyBorder="1" applyAlignment="1">
      <alignment horizontal="left" vertical="top" wrapText="1"/>
    </xf>
    <xf numFmtId="0" fontId="29" fillId="0" borderId="2" xfId="4" applyFont="1" applyBorder="1" applyAlignment="1">
      <alignment horizontal="center" vertical="top" wrapText="1"/>
    </xf>
    <xf numFmtId="0" fontId="29" fillId="0" borderId="0" xfId="4" applyFont="1" applyAlignment="1">
      <alignment horizontal="left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/>
    <xf numFmtId="0" fontId="46" fillId="0" borderId="0" xfId="0" applyFont="1" applyBorder="1" applyAlignment="1"/>
    <xf numFmtId="0" fontId="46" fillId="0" borderId="1" xfId="0" applyFont="1" applyBorder="1" applyAlignment="1">
      <alignment vertical="top" wrapText="1"/>
    </xf>
    <xf numFmtId="0" fontId="47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5" fillId="0" borderId="0" xfId="0" applyFont="1"/>
    <xf numFmtId="0" fontId="18" fillId="0" borderId="0" xfId="1" applyFont="1"/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22" fillId="0" borderId="0" xfId="1" applyFont="1"/>
    <xf numFmtId="0" fontId="18" fillId="0" borderId="0" xfId="1" applyFont="1" applyAlignment="1"/>
    <xf numFmtId="0" fontId="18" fillId="0" borderId="7" xfId="1" applyFont="1" applyBorder="1" applyAlignment="1"/>
    <xf numFmtId="0" fontId="18" fillId="0" borderId="0" xfId="1" applyFont="1" applyBorder="1" applyAlignment="1"/>
    <xf numFmtId="0" fontId="18" fillId="0" borderId="0" xfId="1" applyFont="1" applyBorder="1"/>
    <xf numFmtId="0" fontId="18" fillId="0" borderId="0" xfId="1" applyFont="1" applyBorder="1" applyAlignment="1">
      <alignment horizontal="center" vertical="top" wrapText="1"/>
    </xf>
    <xf numFmtId="0" fontId="31" fillId="0" borderId="0" xfId="1" applyFont="1" applyBorder="1" applyAlignment="1">
      <alignment horizontal="left"/>
    </xf>
    <xf numFmtId="0" fontId="47" fillId="0" borderId="2" xfId="0" applyFont="1" applyBorder="1" applyAlignment="1">
      <alignment horizontal="center" vertical="top" wrapText="1"/>
    </xf>
    <xf numFmtId="0" fontId="18" fillId="0" borderId="2" xfId="1" applyFont="1" applyBorder="1" applyAlignment="1"/>
    <xf numFmtId="0" fontId="29" fillId="0" borderId="0" xfId="1" applyFont="1" applyBorder="1" applyAlignment="1"/>
    <xf numFmtId="0" fontId="18" fillId="0" borderId="2" xfId="1" applyFont="1" applyBorder="1" applyAlignment="1">
      <alignment vertical="top" wrapText="1"/>
    </xf>
    <xf numFmtId="0" fontId="18" fillId="0" borderId="0" xfId="1" applyFont="1" applyAlignment="1">
      <alignment vertical="top" wrapText="1"/>
    </xf>
    <xf numFmtId="0" fontId="33" fillId="0" borderId="0" xfId="1" applyFont="1"/>
    <xf numFmtId="0" fontId="31" fillId="0" borderId="0" xfId="1" applyFont="1" applyBorder="1" applyAlignment="1">
      <alignment wrapText="1"/>
    </xf>
    <xf numFmtId="0" fontId="18" fillId="3" borderId="2" xfId="1" quotePrefix="1" applyFont="1" applyFill="1" applyBorder="1" applyAlignment="1">
      <alignment horizontal="center" vertical="center" wrapText="1"/>
    </xf>
    <xf numFmtId="0" fontId="33" fillId="3" borderId="3" xfId="1" quotePrefix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2" xfId="1" applyFont="1" applyBorder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7" fillId="0" borderId="0" xfId="0" applyFont="1" applyBorder="1" applyAlignment="1"/>
    <xf numFmtId="0" fontId="46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/>
    </xf>
    <xf numFmtId="0" fontId="57" fillId="0" borderId="2" xfId="0" applyFont="1" applyBorder="1" applyAlignment="1">
      <alignment vertical="top" wrapText="1"/>
    </xf>
    <xf numFmtId="0" fontId="54" fillId="0" borderId="2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59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center" vertical="top" wrapText="1"/>
    </xf>
    <xf numFmtId="0" fontId="53" fillId="0" borderId="0" xfId="0" applyFont="1"/>
    <xf numFmtId="0" fontId="63" fillId="0" borderId="2" xfId="0" applyFont="1" applyBorder="1" applyAlignment="1">
      <alignment vertical="center" wrapText="1"/>
    </xf>
    <xf numFmtId="0" fontId="63" fillId="0" borderId="2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vertical="center" wrapText="1"/>
    </xf>
    <xf numFmtId="0" fontId="53" fillId="0" borderId="2" xfId="0" applyFont="1" applyBorder="1" applyAlignment="1">
      <alignment vertical="top" wrapText="1"/>
    </xf>
    <xf numFmtId="0" fontId="53" fillId="0" borderId="5" xfId="0" applyFont="1" applyBorder="1" applyAlignment="1">
      <alignment horizontal="center" vertical="top" wrapText="1"/>
    </xf>
    <xf numFmtId="0" fontId="63" fillId="0" borderId="5" xfId="0" applyFont="1" applyBorder="1" applyAlignment="1">
      <alignment vertical="center" wrapText="1"/>
    </xf>
    <xf numFmtId="0" fontId="53" fillId="0" borderId="2" xfId="0" applyFont="1" applyBorder="1"/>
    <xf numFmtId="0" fontId="63" fillId="0" borderId="2" xfId="0" applyFont="1" applyBorder="1" applyAlignment="1">
      <alignment horizontal="center" vertical="center" wrapText="1"/>
    </xf>
    <xf numFmtId="0" fontId="21" fillId="0" borderId="0" xfId="1" applyFont="1" applyAlignment="1"/>
    <xf numFmtId="0" fontId="43" fillId="0" borderId="0" xfId="0" applyFont="1" applyAlignment="1">
      <alignment horizontal="right"/>
    </xf>
    <xf numFmtId="0" fontId="18" fillId="0" borderId="2" xfId="0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Border="1"/>
    <xf numFmtId="0" fontId="18" fillId="0" borderId="1" xfId="0" applyFont="1" applyBorder="1" applyAlignment="1">
      <alignment vertical="top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18" fillId="0" borderId="2" xfId="2" applyFont="1" applyFill="1" applyBorder="1" applyAlignment="1">
      <alignment horizontal="left" vertical="center" wrapText="1"/>
    </xf>
    <xf numFmtId="0" fontId="23" fillId="3" borderId="0" xfId="1" applyFont="1" applyFill="1"/>
    <xf numFmtId="0" fontId="21" fillId="3" borderId="0" xfId="1" applyFont="1" applyFill="1" applyAlignment="1"/>
    <xf numFmtId="0" fontId="33" fillId="3" borderId="2" xfId="1" applyFont="1" applyFill="1" applyBorder="1" applyAlignment="1">
      <alignment horizontal="center"/>
    </xf>
    <xf numFmtId="0" fontId="21" fillId="3" borderId="2" xfId="1" applyFont="1" applyFill="1" applyBorder="1" applyAlignment="1">
      <alignment horizontal="center"/>
    </xf>
    <xf numFmtId="0" fontId="25" fillId="3" borderId="2" xfId="1" applyFont="1" applyFill="1" applyBorder="1" applyAlignment="1">
      <alignment horizontal="left"/>
    </xf>
    <xf numFmtId="0" fontId="22" fillId="3" borderId="2" xfId="1" applyFont="1" applyFill="1" applyBorder="1" applyAlignment="1">
      <alignment vertical="top" wrapText="1"/>
    </xf>
    <xf numFmtId="0" fontId="22" fillId="3" borderId="2" xfId="1" applyFont="1" applyFill="1" applyBorder="1" applyAlignment="1">
      <alignment vertical="center" wrapText="1"/>
    </xf>
    <xf numFmtId="0" fontId="23" fillId="3" borderId="2" xfId="1" applyFont="1" applyFill="1" applyBorder="1"/>
    <xf numFmtId="0" fontId="23" fillId="3" borderId="2" xfId="1" applyFont="1" applyFill="1" applyBorder="1" applyAlignment="1"/>
    <xf numFmtId="0" fontId="23" fillId="3" borderId="0" xfId="0" applyFont="1" applyFill="1"/>
    <xf numFmtId="0" fontId="18" fillId="0" borderId="0" xfId="2" applyFont="1" applyAlignment="1"/>
    <xf numFmtId="0" fontId="35" fillId="0" borderId="2" xfId="1" applyFont="1" applyBorder="1"/>
    <xf numFmtId="0" fontId="45" fillId="3" borderId="0" xfId="0" applyFont="1" applyFill="1"/>
    <xf numFmtId="0" fontId="53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8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45" fillId="0" borderId="2" xfId="0" quotePrefix="1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26" fillId="3" borderId="0" xfId="0" applyFont="1" applyFill="1" applyAlignment="1">
      <alignment horizontal="right"/>
    </xf>
    <xf numFmtId="0" fontId="18" fillId="3" borderId="2" xfId="1" applyFont="1" applyFill="1" applyBorder="1" applyAlignment="1">
      <alignment horizontal="center" vertical="center"/>
    </xf>
    <xf numFmtId="0" fontId="49" fillId="0" borderId="0" xfId="0" applyFont="1" applyAlignment="1"/>
    <xf numFmtId="0" fontId="53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8" fillId="0" borderId="2" xfId="1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vertical="top" wrapText="1"/>
    </xf>
    <xf numFmtId="0" fontId="46" fillId="3" borderId="1" xfId="0" applyFont="1" applyFill="1" applyBorder="1" applyAlignment="1">
      <alignment horizontal="center" vertical="top" wrapText="1"/>
    </xf>
    <xf numFmtId="0" fontId="18" fillId="0" borderId="0" xfId="5" applyFont="1"/>
    <xf numFmtId="0" fontId="18" fillId="0" borderId="0" xfId="5" applyFont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3" fillId="0" borderId="0" xfId="0" applyFont="1"/>
    <xf numFmtId="0" fontId="18" fillId="0" borderId="2" xfId="2" applyFont="1" applyBorder="1" applyAlignment="1">
      <alignment horizontal="center" vertical="top" wrapText="1"/>
    </xf>
    <xf numFmtId="0" fontId="30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0" fontId="23" fillId="0" borderId="2" xfId="2" applyFont="1" applyBorder="1"/>
    <xf numFmtId="0" fontId="23" fillId="0" borderId="0" xfId="2" applyFont="1" applyBorder="1"/>
    <xf numFmtId="0" fontId="23" fillId="0" borderId="2" xfId="2" applyFont="1" applyBorder="1" applyAlignment="1">
      <alignment horizontal="center"/>
    </xf>
    <xf numFmtId="0" fontId="23" fillId="0" borderId="2" xfId="2" quotePrefix="1" applyFont="1" applyBorder="1" applyAlignment="1">
      <alignment horizontal="center"/>
    </xf>
    <xf numFmtId="0" fontId="18" fillId="0" borderId="2" xfId="2" applyFont="1" applyBorder="1"/>
    <xf numFmtId="0" fontId="18" fillId="0" borderId="0" xfId="2" applyFont="1" applyAlignment="1">
      <alignment horizontal="right" vertical="top" wrapText="1"/>
    </xf>
    <xf numFmtId="0" fontId="23" fillId="0" borderId="0" xfId="0" applyFont="1" applyFill="1" applyBorder="1"/>
    <xf numFmtId="0" fontId="18" fillId="0" borderId="0" xfId="2" applyFont="1" applyBorder="1" applyAlignment="1"/>
    <xf numFmtId="2" fontId="18" fillId="0" borderId="0" xfId="2" applyNumberFormat="1" applyFont="1"/>
    <xf numFmtId="0" fontId="18" fillId="0" borderId="0" xfId="2" applyFont="1" applyAlignment="1">
      <alignment vertical="top" wrapText="1"/>
    </xf>
    <xf numFmtId="0" fontId="18" fillId="0" borderId="0" xfId="6" applyFont="1"/>
    <xf numFmtId="2" fontId="18" fillId="0" borderId="0" xfId="6" applyNumberFormat="1" applyFont="1"/>
    <xf numFmtId="166" fontId="18" fillId="0" borderId="0" xfId="6" applyNumberFormat="1" applyFont="1"/>
    <xf numFmtId="0" fontId="22" fillId="0" borderId="0" xfId="6" applyFont="1"/>
    <xf numFmtId="0" fontId="29" fillId="0" borderId="2" xfId="0" applyFont="1" applyFill="1" applyBorder="1" applyAlignment="1">
      <alignment vertical="top" wrapText="1"/>
    </xf>
    <xf numFmtId="0" fontId="18" fillId="0" borderId="2" xfId="6" applyFont="1" applyBorder="1" applyAlignment="1">
      <alignment horizontal="center" vertical="center"/>
    </xf>
    <xf numFmtId="0" fontId="18" fillId="0" borderId="2" xfId="6" applyFont="1" applyBorder="1" applyAlignment="1">
      <alignment horizontal="center" vertical="center" wrapText="1"/>
    </xf>
    <xf numFmtId="0" fontId="23" fillId="0" borderId="0" xfId="413" applyFill="1"/>
    <xf numFmtId="0" fontId="22" fillId="0" borderId="0" xfId="413" applyFont="1" applyFill="1" applyAlignment="1">
      <alignment horizontal="right"/>
    </xf>
    <xf numFmtId="0" fontId="18" fillId="0" borderId="0" xfId="413" applyFont="1" applyFill="1"/>
    <xf numFmtId="0" fontId="23" fillId="0" borderId="0" xfId="413" applyFont="1" applyFill="1"/>
    <xf numFmtId="0" fontId="23" fillId="0" borderId="2" xfId="413" applyFont="1" applyFill="1" applyBorder="1"/>
    <xf numFmtId="0" fontId="23" fillId="0" borderId="0" xfId="413" applyFont="1" applyFill="1" applyBorder="1"/>
    <xf numFmtId="0" fontId="18" fillId="0" borderId="2" xfId="413" applyFont="1" applyFill="1" applyBorder="1" applyAlignment="1">
      <alignment horizontal="center" vertical="center" wrapText="1"/>
    </xf>
    <xf numFmtId="0" fontId="18" fillId="0" borderId="1" xfId="413" applyFont="1" applyFill="1" applyBorder="1" applyAlignment="1">
      <alignment horizontal="center" vertical="center" wrapText="1"/>
    </xf>
    <xf numFmtId="0" fontId="33" fillId="0" borderId="2" xfId="413" applyFont="1" applyFill="1" applyBorder="1" applyAlignment="1">
      <alignment horizontal="center" vertical="top"/>
    </xf>
    <xf numFmtId="0" fontId="33" fillId="0" borderId="2" xfId="413" applyFont="1" applyFill="1" applyBorder="1" applyAlignment="1">
      <alignment horizontal="center" vertical="top" wrapText="1"/>
    </xf>
    <xf numFmtId="0" fontId="18" fillId="0" borderId="2" xfId="413" applyFont="1" applyFill="1" applyBorder="1" applyAlignment="1">
      <alignment horizontal="center" vertical="top"/>
    </xf>
    <xf numFmtId="0" fontId="26" fillId="0" borderId="0" xfId="413" applyFont="1" applyFill="1" applyBorder="1"/>
    <xf numFmtId="2" fontId="18" fillId="0" borderId="2" xfId="413" applyNumberFormat="1" applyFont="1" applyFill="1" applyBorder="1" applyAlignment="1">
      <alignment horizontal="right" vertical="center"/>
    </xf>
    <xf numFmtId="1" fontId="18" fillId="0" borderId="6" xfId="413" quotePrefix="1" applyNumberFormat="1" applyFont="1" applyFill="1" applyBorder="1" applyAlignment="1">
      <alignment horizontal="center"/>
    </xf>
    <xf numFmtId="0" fontId="76" fillId="0" borderId="0" xfId="413" applyFont="1" applyFill="1"/>
    <xf numFmtId="0" fontId="18" fillId="0" borderId="0" xfId="413" applyFont="1" applyFill="1" applyBorder="1"/>
    <xf numFmtId="2" fontId="23" fillId="0" borderId="0" xfId="413" applyNumberFormat="1" applyFont="1" applyFill="1"/>
    <xf numFmtId="2" fontId="18" fillId="0" borderId="0" xfId="413" applyNumberFormat="1" applyFont="1" applyFill="1" applyBorder="1" applyAlignment="1">
      <alignment horizontal="center"/>
    </xf>
    <xf numFmtId="0" fontId="18" fillId="0" borderId="0" xfId="413" applyFont="1" applyFill="1" applyBorder="1" applyAlignment="1">
      <alignment horizontal="center"/>
    </xf>
    <xf numFmtId="0" fontId="18" fillId="0" borderId="0" xfId="413" applyFont="1" applyFill="1" applyAlignment="1"/>
    <xf numFmtId="0" fontId="18" fillId="0" borderId="0" xfId="413" applyFont="1" applyFill="1" applyAlignment="1">
      <alignment vertical="top" wrapText="1"/>
    </xf>
    <xf numFmtId="1" fontId="18" fillId="0" borderId="0" xfId="2" applyNumberFormat="1" applyFont="1"/>
    <xf numFmtId="0" fontId="29" fillId="0" borderId="0" xfId="0" applyFont="1" applyFill="1"/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29" fillId="0" borderId="0" xfId="0" applyFont="1" applyFill="1" applyBorder="1"/>
    <xf numFmtId="0" fontId="31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31" fillId="0" borderId="0" xfId="0" applyFont="1" applyFill="1"/>
    <xf numFmtId="0" fontId="22" fillId="0" borderId="7" xfId="0" applyFont="1" applyFill="1" applyBorder="1" applyAlignment="1"/>
    <xf numFmtId="0" fontId="22" fillId="0" borderId="0" xfId="0" applyFont="1" applyFill="1" applyBorder="1" applyAlignment="1"/>
    <xf numFmtId="0" fontId="31" fillId="0" borderId="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right" vertical="top" wrapText="1"/>
    </xf>
    <xf numFmtId="1" fontId="18" fillId="4" borderId="0" xfId="2" applyNumberFormat="1" applyFont="1" applyFill="1"/>
    <xf numFmtId="0" fontId="18" fillId="4" borderId="0" xfId="2" applyFont="1" applyFill="1"/>
    <xf numFmtId="0" fontId="23" fillId="4" borderId="0" xfId="413" applyFont="1" applyFill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18" fillId="4" borderId="0" xfId="6" applyFont="1" applyFill="1"/>
    <xf numFmtId="0" fontId="20" fillId="0" borderId="0" xfId="3" applyFont="1" applyFill="1"/>
    <xf numFmtId="0" fontId="33" fillId="0" borderId="0" xfId="3" applyFont="1" applyFill="1"/>
    <xf numFmtId="0" fontId="33" fillId="0" borderId="2" xfId="3" applyFont="1" applyFill="1" applyBorder="1"/>
    <xf numFmtId="0" fontId="33" fillId="0" borderId="0" xfId="3" applyFont="1" applyFill="1" applyBorder="1"/>
    <xf numFmtId="0" fontId="18" fillId="0" borderId="0" xfId="3" applyFont="1" applyFill="1"/>
    <xf numFmtId="2" fontId="18" fillId="0" borderId="2" xfId="3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top" wrapText="1"/>
    </xf>
    <xf numFmtId="0" fontId="23" fillId="4" borderId="0" xfId="2" applyFont="1" applyFill="1"/>
    <xf numFmtId="0" fontId="18" fillId="0" borderId="0" xfId="2" applyFont="1" applyFill="1" applyBorder="1" applyAlignment="1">
      <alignment horizontal="center" vertical="top" wrapText="1"/>
    </xf>
    <xf numFmtId="0" fontId="23" fillId="0" borderId="0" xfId="2" applyFont="1" applyFill="1" applyBorder="1"/>
    <xf numFmtId="0" fontId="23" fillId="5" borderId="0" xfId="2" applyFont="1" applyFill="1"/>
    <xf numFmtId="0" fontId="23" fillId="0" borderId="0" xfId="6"/>
    <xf numFmtId="0" fontId="30" fillId="0" borderId="0" xfId="6" applyFont="1" applyAlignment="1">
      <alignment horizontal="right"/>
    </xf>
    <xf numFmtId="0" fontId="23" fillId="0" borderId="0" xfId="6" applyFont="1"/>
    <xf numFmtId="0" fontId="18" fillId="0" borderId="2" xfId="6" applyFont="1" applyBorder="1" applyAlignment="1">
      <alignment horizontal="center" vertical="top" wrapText="1"/>
    </xf>
    <xf numFmtId="0" fontId="18" fillId="0" borderId="1" xfId="6" applyFont="1" applyBorder="1" applyAlignment="1">
      <alignment vertical="top" wrapText="1"/>
    </xf>
    <xf numFmtId="0" fontId="33" fillId="0" borderId="2" xfId="6" applyFont="1" applyBorder="1" applyAlignment="1">
      <alignment horizontal="center"/>
    </xf>
    <xf numFmtId="0" fontId="33" fillId="0" borderId="0" xfId="6" applyFont="1" applyAlignment="1">
      <alignment horizontal="center" vertical="top" wrapText="1"/>
    </xf>
    <xf numFmtId="0" fontId="33" fillId="0" borderId="0" xfId="6" applyFont="1"/>
    <xf numFmtId="0" fontId="23" fillId="0" borderId="2" xfId="6" applyFont="1" applyBorder="1" applyAlignment="1">
      <alignment horizontal="center"/>
    </xf>
    <xf numFmtId="0" fontId="64" fillId="0" borderId="2" xfId="6" applyFont="1" applyBorder="1" applyAlignment="1">
      <alignment horizontal="center"/>
    </xf>
    <xf numFmtId="0" fontId="23" fillId="0" borderId="2" xfId="6" applyBorder="1" applyAlignment="1">
      <alignment horizontal="center"/>
    </xf>
    <xf numFmtId="0" fontId="78" fillId="0" borderId="2" xfId="6" applyFont="1" applyBorder="1" applyAlignment="1">
      <alignment horizontal="center"/>
    </xf>
    <xf numFmtId="0" fontId="23" fillId="0" borderId="2" xfId="6" applyBorder="1"/>
    <xf numFmtId="0" fontId="18" fillId="0" borderId="2" xfId="6" applyFont="1" applyBorder="1"/>
    <xf numFmtId="2" fontId="23" fillId="0" borderId="2" xfId="6" applyNumberFormat="1" applyFont="1" applyBorder="1" applyAlignment="1"/>
    <xf numFmtId="2" fontId="79" fillId="0" borderId="2" xfId="6" applyNumberFormat="1" applyFont="1" applyBorder="1" applyAlignment="1"/>
    <xf numFmtId="2" fontId="18" fillId="0" borderId="2" xfId="6" applyNumberFormat="1" applyFont="1" applyBorder="1" applyAlignment="1"/>
    <xf numFmtId="0" fontId="18" fillId="0" borderId="2" xfId="6" applyFont="1" applyFill="1" applyBorder="1" applyAlignment="1">
      <alignment horizontal="center"/>
    </xf>
    <xf numFmtId="2" fontId="80" fillId="0" borderId="2" xfId="6" applyNumberFormat="1" applyFont="1" applyBorder="1" applyAlignment="1"/>
    <xf numFmtId="0" fontId="18" fillId="0" borderId="0" xfId="6" applyFont="1" applyAlignment="1">
      <alignment vertical="top" wrapText="1"/>
    </xf>
    <xf numFmtId="0" fontId="18" fillId="0" borderId="0" xfId="2" applyFont="1" applyFill="1"/>
    <xf numFmtId="0" fontId="22" fillId="0" borderId="0" xfId="2" applyFont="1" applyFill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72" fillId="0" borderId="2" xfId="3" applyFont="1" applyFill="1" applyBorder="1" applyAlignment="1">
      <alignment horizontal="left" vertical="center" wrapText="1"/>
    </xf>
    <xf numFmtId="0" fontId="28" fillId="0" borderId="2" xfId="2" applyFont="1" applyFill="1" applyBorder="1" applyAlignment="1">
      <alignment horizontal="right" vertical="center"/>
    </xf>
    <xf numFmtId="0" fontId="28" fillId="0" borderId="2" xfId="2" applyFont="1" applyFill="1" applyBorder="1" applyAlignment="1">
      <alignment horizontal="right" vertical="center" wrapText="1"/>
    </xf>
    <xf numFmtId="2" fontId="28" fillId="0" borderId="2" xfId="2" applyNumberFormat="1" applyFont="1" applyFill="1" applyBorder="1" applyAlignment="1">
      <alignment horizontal="right" vertical="center" wrapText="1"/>
    </xf>
    <xf numFmtId="2" fontId="28" fillId="0" borderId="2" xfId="2" applyNumberFormat="1" applyFont="1" applyFill="1" applyBorder="1" applyAlignment="1">
      <alignment horizontal="right" vertical="center"/>
    </xf>
    <xf numFmtId="2" fontId="22" fillId="0" borderId="2" xfId="2" applyNumberFormat="1" applyFont="1" applyFill="1" applyBorder="1" applyAlignment="1">
      <alignment horizontal="right" vertical="center" wrapText="1"/>
    </xf>
    <xf numFmtId="0" fontId="28" fillId="0" borderId="2" xfId="2" applyFont="1" applyFill="1" applyBorder="1" applyAlignment="1">
      <alignment horizontal="center" vertical="center" wrapText="1"/>
    </xf>
    <xf numFmtId="2" fontId="18" fillId="0" borderId="0" xfId="2" applyNumberFormat="1" applyFont="1" applyFill="1"/>
    <xf numFmtId="0" fontId="22" fillId="0" borderId="2" xfId="2" applyFont="1" applyFill="1" applyBorder="1" applyAlignment="1">
      <alignment horizontal="right" vertical="center"/>
    </xf>
    <xf numFmtId="2" fontId="22" fillId="0" borderId="2" xfId="2" applyNumberFormat="1" applyFont="1" applyFill="1" applyBorder="1" applyAlignment="1">
      <alignment horizontal="right" vertical="center"/>
    </xf>
    <xf numFmtId="0" fontId="18" fillId="0" borderId="0" xfId="6" applyFont="1" applyFill="1"/>
    <xf numFmtId="0" fontId="18" fillId="0" borderId="2" xfId="6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horizontal="center" vertical="center" wrapText="1"/>
    </xf>
    <xf numFmtId="1" fontId="28" fillId="0" borderId="2" xfId="6" applyNumberFormat="1" applyFont="1" applyFill="1" applyBorder="1" applyAlignment="1">
      <alignment horizontal="right" vertical="center"/>
    </xf>
    <xf numFmtId="2" fontId="28" fillId="0" borderId="2" xfId="6" applyNumberFormat="1" applyFont="1" applyFill="1" applyBorder="1" applyAlignment="1">
      <alignment horizontal="right" vertical="center" wrapText="1"/>
    </xf>
    <xf numFmtId="2" fontId="28" fillId="0" borderId="2" xfId="6" applyNumberFormat="1" applyFont="1" applyFill="1" applyBorder="1" applyAlignment="1">
      <alignment horizontal="right" vertical="center"/>
    </xf>
    <xf numFmtId="2" fontId="22" fillId="0" borderId="2" xfId="6" applyNumberFormat="1" applyFont="1" applyFill="1" applyBorder="1" applyAlignment="1">
      <alignment horizontal="right" vertical="center"/>
    </xf>
    <xf numFmtId="2" fontId="28" fillId="0" borderId="2" xfId="6" applyNumberFormat="1" applyFont="1" applyFill="1" applyBorder="1" applyAlignment="1">
      <alignment horizontal="center" vertical="center" wrapText="1"/>
    </xf>
    <xf numFmtId="1" fontId="22" fillId="0" borderId="2" xfId="6" applyNumberFormat="1" applyFont="1" applyFill="1" applyBorder="1" applyAlignment="1">
      <alignment horizontal="right" vertical="center"/>
    </xf>
    <xf numFmtId="1" fontId="22" fillId="0" borderId="2" xfId="6" applyNumberFormat="1" applyFont="1" applyFill="1" applyBorder="1" applyAlignment="1">
      <alignment horizontal="right" vertical="center" wrapText="1"/>
    </xf>
    <xf numFmtId="1" fontId="28" fillId="0" borderId="10" xfId="6" applyNumberFormat="1" applyFont="1" applyFill="1" applyBorder="1" applyAlignment="1">
      <alignment horizontal="right" vertical="center"/>
    </xf>
    <xf numFmtId="2" fontId="18" fillId="0" borderId="0" xfId="6" applyNumberFormat="1" applyFont="1" applyFill="1"/>
    <xf numFmtId="1" fontId="18" fillId="0" borderId="0" xfId="6" applyNumberFormat="1" applyFont="1" applyFill="1"/>
    <xf numFmtId="0" fontId="23" fillId="0" borderId="2" xfId="413" applyFont="1" applyFill="1" applyBorder="1" applyAlignment="1">
      <alignment horizontal="center" vertical="center"/>
    </xf>
    <xf numFmtId="0" fontId="23" fillId="0" borderId="2" xfId="413" applyFont="1" applyFill="1" applyBorder="1" applyAlignment="1">
      <alignment vertical="center"/>
    </xf>
    <xf numFmtId="1" fontId="23" fillId="0" borderId="2" xfId="413" applyNumberFormat="1" applyFont="1" applyFill="1" applyBorder="1" applyAlignment="1">
      <alignment vertical="center"/>
    </xf>
    <xf numFmtId="2" fontId="23" fillId="0" borderId="2" xfId="413" applyNumberFormat="1" applyFont="1" applyFill="1" applyBorder="1" applyAlignment="1">
      <alignment horizontal="right" vertical="center"/>
    </xf>
    <xf numFmtId="2" fontId="23" fillId="4" borderId="0" xfId="413" applyNumberFormat="1" applyFont="1" applyFill="1"/>
    <xf numFmtId="2" fontId="18" fillId="0" borderId="0" xfId="413" applyNumberFormat="1" applyFont="1" applyFill="1"/>
    <xf numFmtId="0" fontId="18" fillId="0" borderId="0" xfId="6" applyFont="1" applyAlignment="1"/>
    <xf numFmtId="0" fontId="19" fillId="0" borderId="0" xfId="6" applyFont="1" applyAlignment="1"/>
    <xf numFmtId="0" fontId="28" fillId="0" borderId="0" xfId="6" applyFont="1" applyAlignment="1"/>
    <xf numFmtId="0" fontId="27" fillId="0" borderId="0" xfId="6" applyFont="1" applyAlignment="1"/>
    <xf numFmtId="0" fontId="18" fillId="0" borderId="0" xfId="6" applyFont="1" applyAlignment="1">
      <alignment horizontal="right"/>
    </xf>
    <xf numFmtId="0" fontId="33" fillId="0" borderId="7" xfId="6" applyFont="1" applyBorder="1" applyAlignment="1"/>
    <xf numFmtId="0" fontId="22" fillId="0" borderId="2" xfId="6" applyFont="1" applyBorder="1"/>
    <xf numFmtId="0" fontId="22" fillId="0" borderId="0" xfId="6" applyFont="1" applyBorder="1"/>
    <xf numFmtId="0" fontId="18" fillId="0" borderId="2" xfId="6" applyFont="1" applyBorder="1" applyAlignment="1">
      <alignment vertical="top" wrapText="1"/>
    </xf>
    <xf numFmtId="0" fontId="23" fillId="0" borderId="0" xfId="6" applyFont="1" applyAlignment="1">
      <alignment vertical="top" wrapText="1"/>
    </xf>
    <xf numFmtId="0" fontId="23" fillId="0" borderId="2" xfId="6" applyFont="1" applyBorder="1"/>
    <xf numFmtId="0" fontId="23" fillId="0" borderId="2" xfId="6" applyFont="1" applyBorder="1" applyAlignment="1">
      <alignment vertical="top" wrapText="1"/>
    </xf>
    <xf numFmtId="2" fontId="18" fillId="0" borderId="2" xfId="6" applyNumberFormat="1" applyFont="1" applyBorder="1" applyAlignment="1">
      <alignment horizontal="center" vertical="center" wrapText="1"/>
    </xf>
    <xf numFmtId="0" fontId="23" fillId="0" borderId="2" xfId="6" applyFont="1" applyBorder="1" applyAlignment="1">
      <alignment wrapText="1"/>
    </xf>
    <xf numFmtId="0" fontId="18" fillId="0" borderId="2" xfId="6" applyFont="1" applyBorder="1" applyAlignment="1">
      <alignment vertical="center" wrapText="1"/>
    </xf>
    <xf numFmtId="0" fontId="18" fillId="0" borderId="0" xfId="6" applyFont="1" applyAlignment="1">
      <alignment vertical="center" wrapText="1"/>
    </xf>
    <xf numFmtId="2" fontId="18" fillId="0" borderId="2" xfId="6" applyNumberFormat="1" applyFont="1" applyBorder="1" applyAlignment="1">
      <alignment horizontal="center" vertical="top" wrapText="1"/>
    </xf>
    <xf numFmtId="0" fontId="46" fillId="0" borderId="2" xfId="436" applyFont="1" applyFill="1" applyBorder="1" applyAlignment="1">
      <alignment horizontal="center" vertical="top" wrapText="1"/>
    </xf>
    <xf numFmtId="0" fontId="29" fillId="0" borderId="6" xfId="4" applyFont="1" applyBorder="1" applyAlignment="1">
      <alignment horizontal="left" vertical="top" wrapText="1"/>
    </xf>
    <xf numFmtId="0" fontId="29" fillId="0" borderId="2" xfId="4" applyFont="1" applyBorder="1" applyAlignment="1">
      <alignment horizontal="right" vertical="center" wrapText="1"/>
    </xf>
    <xf numFmtId="0" fontId="31" fillId="0" borderId="2" xfId="4" applyFont="1" applyBorder="1" applyAlignment="1">
      <alignment horizontal="right" vertical="center" wrapText="1"/>
    </xf>
    <xf numFmtId="2" fontId="29" fillId="0" borderId="2" xfId="4" applyNumberFormat="1" applyFont="1" applyBorder="1" applyAlignment="1">
      <alignment horizontal="right" vertical="center" wrapText="1"/>
    </xf>
    <xf numFmtId="0" fontId="18" fillId="0" borderId="2" xfId="3" applyFont="1" applyFill="1" applyBorder="1" applyAlignment="1">
      <alignment horizontal="left" vertical="center"/>
    </xf>
    <xf numFmtId="0" fontId="23" fillId="0" borderId="0" xfId="2" applyFont="1" applyFill="1"/>
    <xf numFmtId="0" fontId="33" fillId="0" borderId="0" xfId="2" applyFont="1" applyFill="1" applyBorder="1" applyAlignment="1">
      <alignment horizontal="right"/>
    </xf>
    <xf numFmtId="2" fontId="23" fillId="0" borderId="2" xfId="2" applyNumberFormat="1" applyFont="1" applyFill="1" applyBorder="1" applyAlignment="1">
      <alignment horizontal="right" vertical="center"/>
    </xf>
    <xf numFmtId="0" fontId="23" fillId="0" borderId="0" xfId="3" applyFont="1" applyFill="1"/>
    <xf numFmtId="0" fontId="19" fillId="0" borderId="0" xfId="3" applyFont="1" applyFill="1" applyAlignment="1"/>
    <xf numFmtId="0" fontId="18" fillId="0" borderId="2" xfId="3" applyFont="1" applyFill="1" applyBorder="1"/>
    <xf numFmtId="0" fontId="18" fillId="0" borderId="2" xfId="3" applyFont="1" applyFill="1" applyBorder="1" applyAlignment="1">
      <alignment vertical="center"/>
    </xf>
    <xf numFmtId="2" fontId="23" fillId="0" borderId="2" xfId="3" applyNumberFormat="1" applyFont="1" applyFill="1" applyBorder="1" applyAlignment="1">
      <alignment horizontal="right" vertical="center"/>
    </xf>
    <xf numFmtId="0" fontId="18" fillId="0" borderId="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/>
    </xf>
    <xf numFmtId="2" fontId="23" fillId="0" borderId="0" xfId="3" applyNumberFormat="1" applyFont="1" applyFill="1"/>
    <xf numFmtId="0" fontId="22" fillId="0" borderId="0" xfId="3" applyFont="1" applyFill="1"/>
    <xf numFmtId="0" fontId="18" fillId="0" borderId="2" xfId="3" applyFont="1" applyBorder="1" applyAlignment="1">
      <alignment horizontal="center" vertical="center"/>
    </xf>
    <xf numFmtId="0" fontId="18" fillId="0" borderId="2" xfId="3" quotePrefix="1" applyFont="1" applyBorder="1" applyAlignment="1">
      <alignment horizontal="center" vertical="center"/>
    </xf>
    <xf numFmtId="0" fontId="18" fillId="0" borderId="2" xfId="3" applyFont="1" applyBorder="1" applyAlignment="1">
      <alignment horizontal="left" vertical="center"/>
    </xf>
    <xf numFmtId="0" fontId="18" fillId="0" borderId="2" xfId="3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21" fillId="0" borderId="0" xfId="2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18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2" xfId="0" applyFont="1" applyBorder="1" applyAlignment="1">
      <alignment horizontal="center" vertical="top" wrapText="1"/>
    </xf>
    <xf numFmtId="0" fontId="22" fillId="0" borderId="0" xfId="2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2" applyAlignment="1">
      <alignment horizontal="left"/>
    </xf>
    <xf numFmtId="0" fontId="18" fillId="0" borderId="2" xfId="2" applyFont="1" applyBorder="1" applyAlignment="1">
      <alignment horizontal="center" vertical="top" wrapText="1"/>
    </xf>
    <xf numFmtId="0" fontId="46" fillId="0" borderId="1" xfId="0" applyFont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0" fontId="23" fillId="0" borderId="2" xfId="6" applyFont="1" applyFill="1" applyBorder="1" applyAlignment="1">
      <alignment vertical="center"/>
    </xf>
    <xf numFmtId="0" fontId="34" fillId="0" borderId="2" xfId="438" applyFont="1" applyBorder="1"/>
    <xf numFmtId="0" fontId="18" fillId="0" borderId="0" xfId="438" applyFont="1"/>
    <xf numFmtId="0" fontId="18" fillId="0" borderId="0" xfId="438" applyFont="1" applyAlignment="1">
      <alignment horizontal="center" vertical="top" wrapText="1"/>
    </xf>
    <xf numFmtId="0" fontId="18" fillId="0" borderId="0" xfId="438" applyFont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0" fillId="0" borderId="5" xfId="0" applyBorder="1"/>
    <xf numFmtId="0" fontId="0" fillId="0" borderId="4" xfId="0" applyBorder="1"/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0" fontId="18" fillId="0" borderId="10" xfId="0" applyFont="1" applyFill="1" applyBorder="1" applyAlignment="1">
      <alignment horizontal="center" vertical="top" wrapText="1"/>
    </xf>
    <xf numFmtId="0" fontId="0" fillId="0" borderId="6" xfId="0" applyBorder="1"/>
    <xf numFmtId="0" fontId="26" fillId="0" borderId="2" xfId="0" applyFont="1" applyBorder="1" applyAlignment="1">
      <alignment horizontal="center" vertical="top" wrapText="1"/>
    </xf>
    <xf numFmtId="0" fontId="26" fillId="0" borderId="0" xfId="0" applyFont="1"/>
    <xf numFmtId="0" fontId="23" fillId="0" borderId="6" xfId="0" applyFont="1" applyBorder="1"/>
    <xf numFmtId="0" fontId="23" fillId="0" borderId="10" xfId="0" applyFont="1" applyFill="1" applyBorder="1"/>
    <xf numFmtId="1" fontId="23" fillId="0" borderId="2" xfId="0" applyNumberFormat="1" applyFont="1" applyBorder="1"/>
    <xf numFmtId="0" fontId="23" fillId="3" borderId="2" xfId="0" applyFont="1" applyFill="1" applyBorder="1" applyAlignment="1">
      <alignment horizontal="center"/>
    </xf>
    <xf numFmtId="0" fontId="23" fillId="3" borderId="2" xfId="6" applyFont="1" applyFill="1" applyBorder="1" applyAlignment="1">
      <alignment vertical="center"/>
    </xf>
    <xf numFmtId="0" fontId="23" fillId="3" borderId="2" xfId="0" applyFont="1" applyFill="1" applyBorder="1"/>
    <xf numFmtId="0" fontId="23" fillId="3" borderId="6" xfId="0" applyFont="1" applyFill="1" applyBorder="1"/>
    <xf numFmtId="0" fontId="23" fillId="0" borderId="0" xfId="0" quotePrefix="1" applyFont="1" applyBorder="1" applyAlignment="1">
      <alignment horizontal="center"/>
    </xf>
    <xf numFmtId="0" fontId="46" fillId="3" borderId="2" xfId="0" applyFont="1" applyFill="1" applyBorder="1" applyAlignment="1">
      <alignment horizontal="center" vertical="top" wrapText="1"/>
    </xf>
    <xf numFmtId="0" fontId="47" fillId="0" borderId="5" xfId="0" quotePrefix="1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45" fillId="0" borderId="2" xfId="0" quotePrefix="1" applyFont="1" applyBorder="1" applyAlignment="1">
      <alignment horizontal="right" vertical="top" wrapText="1"/>
    </xf>
    <xf numFmtId="0" fontId="45" fillId="0" borderId="5" xfId="0" quotePrefix="1" applyFont="1" applyBorder="1" applyAlignment="1">
      <alignment horizontal="right" vertical="top" wrapText="1"/>
    </xf>
    <xf numFmtId="0" fontId="23" fillId="6" borderId="0" xfId="0" applyFont="1" applyFill="1" applyBorder="1"/>
    <xf numFmtId="0" fontId="18" fillId="0" borderId="0" xfId="439" applyFont="1"/>
    <xf numFmtId="0" fontId="18" fillId="0" borderId="0" xfId="439" applyFont="1" applyAlignment="1">
      <alignment horizontal="center" vertical="top" wrapText="1"/>
    </xf>
    <xf numFmtId="0" fontId="18" fillId="0" borderId="0" xfId="439" applyFont="1" applyAlignment="1"/>
    <xf numFmtId="0" fontId="18" fillId="0" borderId="0" xfId="439" applyFont="1" applyAlignment="1">
      <alignment horizontal="center"/>
    </xf>
    <xf numFmtId="1" fontId="23" fillId="3" borderId="6" xfId="0" applyNumberFormat="1" applyFont="1" applyFill="1" applyBorder="1"/>
    <xf numFmtId="1" fontId="23" fillId="3" borderId="8" xfId="0" applyNumberFormat="1" applyFont="1" applyFill="1" applyBorder="1"/>
    <xf numFmtId="0" fontId="23" fillId="3" borderId="10" xfId="0" applyFont="1" applyFill="1" applyBorder="1"/>
    <xf numFmtId="0" fontId="23" fillId="3" borderId="17" xfId="0" applyFont="1" applyFill="1" applyBorder="1"/>
    <xf numFmtId="0" fontId="23" fillId="3" borderId="0" xfId="0" applyFont="1" applyFill="1" applyBorder="1"/>
    <xf numFmtId="1" fontId="23" fillId="3" borderId="2" xfId="0" applyNumberFormat="1" applyFont="1" applyFill="1" applyBorder="1"/>
    <xf numFmtId="0" fontId="18" fillId="0" borderId="5" xfId="0" applyFont="1" applyBorder="1" applyAlignment="1">
      <alignment vertical="top" wrapText="1"/>
    </xf>
    <xf numFmtId="0" fontId="23" fillId="0" borderId="8" xfId="0" applyFont="1" applyBorder="1"/>
    <xf numFmtId="0" fontId="22" fillId="0" borderId="0" xfId="439" applyFont="1"/>
    <xf numFmtId="0" fontId="18" fillId="0" borderId="0" xfId="439" applyFont="1" applyBorder="1" applyAlignment="1"/>
    <xf numFmtId="0" fontId="18" fillId="0" borderId="0" xfId="439" applyFont="1" applyBorder="1"/>
    <xf numFmtId="0" fontId="18" fillId="3" borderId="2" xfId="439" applyFont="1" applyFill="1" applyBorder="1" applyAlignment="1">
      <alignment horizontal="center" vertical="center" wrapText="1"/>
    </xf>
    <xf numFmtId="0" fontId="18" fillId="0" borderId="2" xfId="439" applyFont="1" applyBorder="1"/>
    <xf numFmtId="0" fontId="18" fillId="0" borderId="2" xfId="439" applyFont="1" applyBorder="1" applyAlignment="1">
      <alignment horizontal="center" vertical="center"/>
    </xf>
    <xf numFmtId="0" fontId="23" fillId="0" borderId="2" xfId="439" applyFont="1" applyBorder="1"/>
    <xf numFmtId="0" fontId="23" fillId="0" borderId="0" xfId="439" applyFont="1"/>
    <xf numFmtId="0" fontId="45" fillId="0" borderId="2" xfId="0" quotePrefix="1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9" fillId="3" borderId="2" xfId="0" applyFont="1" applyFill="1" applyBorder="1" applyAlignment="1">
      <alignment horizontal="center" vertical="top"/>
    </xf>
    <xf numFmtId="0" fontId="74" fillId="3" borderId="2" xfId="0" applyFont="1" applyFill="1" applyBorder="1" applyAlignment="1">
      <alignment horizontal="center" vertical="top"/>
    </xf>
    <xf numFmtId="0" fontId="23" fillId="3" borderId="2" xfId="0" applyFont="1" applyFill="1" applyBorder="1" applyAlignment="1">
      <alignment horizontal="right"/>
    </xf>
    <xf numFmtId="0" fontId="23" fillId="3" borderId="6" xfId="0" applyFont="1" applyFill="1" applyBorder="1" applyAlignment="1">
      <alignment horizontal="right"/>
    </xf>
    <xf numFmtId="1" fontId="23" fillId="3" borderId="0" xfId="0" applyNumberFormat="1" applyFont="1" applyFill="1"/>
    <xf numFmtId="2" fontId="23" fillId="3" borderId="0" xfId="0" applyNumberFormat="1" applyFont="1" applyFill="1"/>
    <xf numFmtId="1" fontId="23" fillId="0" borderId="0" xfId="0" applyNumberFormat="1" applyFont="1"/>
    <xf numFmtId="0" fontId="23" fillId="0" borderId="8" xfId="0" applyFont="1" applyBorder="1" applyAlignment="1">
      <alignment horizontal="right"/>
    </xf>
    <xf numFmtId="0" fontId="23" fillId="3" borderId="8" xfId="0" applyFont="1" applyFill="1" applyBorder="1" applyAlignment="1">
      <alignment horizontal="right"/>
    </xf>
    <xf numFmtId="0" fontId="23" fillId="3" borderId="2" xfId="0" applyFont="1" applyFill="1" applyBorder="1" applyAlignment="1">
      <alignment horizontal="center" vertical="top" wrapText="1"/>
    </xf>
    <xf numFmtId="0" fontId="23" fillId="3" borderId="2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2" fontId="23" fillId="0" borderId="2" xfId="0" applyNumberFormat="1" applyFont="1" applyBorder="1" applyAlignment="1">
      <alignment vertical="top"/>
    </xf>
    <xf numFmtId="0" fontId="83" fillId="3" borderId="2" xfId="0" applyFont="1" applyFill="1" applyBorder="1" applyAlignment="1">
      <alignment horizontal="center" vertical="top" wrapText="1"/>
    </xf>
    <xf numFmtId="2" fontId="18" fillId="0" borderId="2" xfId="0" applyNumberFormat="1" applyFont="1" applyBorder="1"/>
    <xf numFmtId="0" fontId="23" fillId="3" borderId="2" xfId="0" applyFont="1" applyFill="1" applyBorder="1" applyAlignment="1">
      <alignment vertical="top"/>
    </xf>
    <xf numFmtId="0" fontId="23" fillId="0" borderId="2" xfId="0" applyFont="1" applyBorder="1" applyAlignment="1">
      <alignment vertical="top"/>
    </xf>
    <xf numFmtId="0" fontId="23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 wrapText="1"/>
    </xf>
    <xf numFmtId="0" fontId="45" fillId="3" borderId="2" xfId="0" quotePrefix="1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18" fillId="0" borderId="0" xfId="441" applyFont="1"/>
    <xf numFmtId="0" fontId="18" fillId="0" borderId="0" xfId="441" applyFont="1" applyAlignment="1">
      <alignment horizontal="center"/>
    </xf>
    <xf numFmtId="0" fontId="33" fillId="0" borderId="2" xfId="2" applyFont="1" applyBorder="1" applyAlignment="1">
      <alignment horizontal="center" vertical="top" wrapText="1"/>
    </xf>
    <xf numFmtId="0" fontId="33" fillId="0" borderId="5" xfId="2" applyFont="1" applyBorder="1" applyAlignment="1">
      <alignment horizontal="center" vertical="top" wrapText="1"/>
    </xf>
    <xf numFmtId="0" fontId="33" fillId="0" borderId="4" xfId="2" applyFont="1" applyBorder="1" applyAlignment="1">
      <alignment horizontal="center" vertical="top" wrapText="1"/>
    </xf>
    <xf numFmtId="0" fontId="23" fillId="0" borderId="5" xfId="2" applyBorder="1" applyAlignment="1">
      <alignment horizontal="center"/>
    </xf>
    <xf numFmtId="0" fontId="23" fillId="0" borderId="4" xfId="2" applyBorder="1" applyAlignment="1">
      <alignment horizontal="center"/>
    </xf>
    <xf numFmtId="0" fontId="23" fillId="3" borderId="2" xfId="2" applyFill="1" applyBorder="1" applyAlignment="1">
      <alignment horizontal="center"/>
    </xf>
    <xf numFmtId="0" fontId="23" fillId="3" borderId="5" xfId="2" applyFill="1" applyBorder="1" applyAlignment="1">
      <alignment horizontal="center"/>
    </xf>
    <xf numFmtId="0" fontId="23" fillId="3" borderId="4" xfId="2" applyFill="1" applyBorder="1" applyAlignment="1">
      <alignment horizontal="center"/>
    </xf>
    <xf numFmtId="0" fontId="23" fillId="3" borderId="0" xfId="2" applyFill="1"/>
    <xf numFmtId="1" fontId="23" fillId="3" borderId="0" xfId="2" applyNumberFormat="1" applyFill="1"/>
    <xf numFmtId="0" fontId="0" fillId="3" borderId="0" xfId="0" applyFill="1" applyAlignment="1">
      <alignment horizontal="center"/>
    </xf>
    <xf numFmtId="0" fontId="33" fillId="0" borderId="0" xfId="439" applyFont="1" applyAlignment="1">
      <alignment horizontal="left"/>
    </xf>
    <xf numFmtId="0" fontId="18" fillId="0" borderId="7" xfId="439" applyFont="1" applyBorder="1" applyAlignment="1"/>
    <xf numFmtId="0" fontId="18" fillId="3" borderId="2" xfId="439" applyFont="1" applyFill="1" applyBorder="1" applyAlignment="1">
      <alignment horizontal="center" vertical="center"/>
    </xf>
    <xf numFmtId="0" fontId="23" fillId="0" borderId="2" xfId="439" applyFont="1" applyBorder="1" applyAlignment="1">
      <alignment horizontal="center"/>
    </xf>
    <xf numFmtId="0" fontId="23" fillId="0" borderId="2" xfId="439" applyFont="1" applyBorder="1" applyAlignment="1">
      <alignment horizontal="center" vertical="top" wrapText="1"/>
    </xf>
    <xf numFmtId="0" fontId="23" fillId="3" borderId="2" xfId="439" applyFont="1" applyFill="1" applyBorder="1" applyAlignment="1">
      <alignment horizontal="center"/>
    </xf>
    <xf numFmtId="0" fontId="18" fillId="3" borderId="0" xfId="439" applyFont="1" applyFill="1"/>
    <xf numFmtId="0" fontId="18" fillId="0" borderId="2" xfId="439" applyFont="1" applyBorder="1" applyAlignment="1">
      <alignment horizontal="center"/>
    </xf>
    <xf numFmtId="0" fontId="18" fillId="0" borderId="0" xfId="439" applyFont="1" applyAlignment="1">
      <alignment wrapText="1"/>
    </xf>
    <xf numFmtId="0" fontId="33" fillId="0" borderId="0" xfId="439" applyFont="1" applyAlignment="1">
      <alignment horizontal="left" wrapText="1"/>
    </xf>
    <xf numFmtId="0" fontId="18" fillId="0" borderId="0" xfId="439" applyFont="1" applyBorder="1" applyAlignment="1">
      <alignment wrapText="1"/>
    </xf>
    <xf numFmtId="0" fontId="18" fillId="0" borderId="2" xfId="439" applyFont="1" applyBorder="1" applyAlignment="1">
      <alignment wrapText="1"/>
    </xf>
    <xf numFmtId="0" fontId="18" fillId="0" borderId="2" xfId="439" applyFont="1" applyBorder="1" applyAlignment="1"/>
    <xf numFmtId="0" fontId="23" fillId="0" borderId="2" xfId="439" applyFont="1" applyBorder="1" applyAlignment="1">
      <alignment wrapText="1"/>
    </xf>
    <xf numFmtId="0" fontId="18" fillId="0" borderId="2" xfId="439" applyFont="1" applyBorder="1" applyAlignment="1">
      <alignment vertical="top" wrapText="1"/>
    </xf>
    <xf numFmtId="0" fontId="18" fillId="3" borderId="2" xfId="439" applyFont="1" applyFill="1" applyBorder="1"/>
    <xf numFmtId="0" fontId="18" fillId="3" borderId="2" xfId="439" applyFont="1" applyFill="1" applyBorder="1" applyAlignment="1">
      <alignment wrapText="1"/>
    </xf>
    <xf numFmtId="0" fontId="18" fillId="0" borderId="2" xfId="442" applyFont="1" applyBorder="1" applyAlignment="1">
      <alignment horizontal="right"/>
    </xf>
    <xf numFmtId="0" fontId="23" fillId="0" borderId="2" xfId="442" applyFont="1" applyBorder="1" applyAlignment="1">
      <alignment horizontal="center"/>
    </xf>
    <xf numFmtId="0" fontId="23" fillId="0" borderId="2" xfId="442" applyFont="1" applyBorder="1" applyAlignment="1">
      <alignment horizontal="center" wrapText="1"/>
    </xf>
    <xf numFmtId="0" fontId="23" fillId="7" borderId="0" xfId="0" applyFont="1" applyFill="1"/>
    <xf numFmtId="0" fontId="28" fillId="3" borderId="0" xfId="0" applyFont="1" applyFill="1"/>
    <xf numFmtId="0" fontId="28" fillId="7" borderId="0" xfId="0" applyFont="1" applyFill="1"/>
    <xf numFmtId="0" fontId="18" fillId="3" borderId="0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center" vertical="top" wrapText="1"/>
    </xf>
    <xf numFmtId="0" fontId="33" fillId="3" borderId="2" xfId="0" applyFont="1" applyFill="1" applyBorder="1" applyAlignment="1">
      <alignment horizontal="center" vertical="top" wrapText="1"/>
    </xf>
    <xf numFmtId="0" fontId="33" fillId="7" borderId="0" xfId="0" applyFont="1" applyFill="1"/>
    <xf numFmtId="0" fontId="23" fillId="3" borderId="5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/>
    <xf numFmtId="0" fontId="18" fillId="3" borderId="0" xfId="0" applyFont="1" applyFill="1"/>
    <xf numFmtId="0" fontId="7" fillId="0" borderId="0" xfId="439"/>
    <xf numFmtId="0" fontId="7" fillId="0" borderId="0" xfId="439" applyAlignment="1">
      <alignment horizontal="left"/>
    </xf>
    <xf numFmtId="0" fontId="7" fillId="0" borderId="7" xfId="439" applyBorder="1" applyAlignment="1">
      <alignment horizontal="center"/>
    </xf>
    <xf numFmtId="0" fontId="86" fillId="0" borderId="0" xfId="439" applyFont="1"/>
    <xf numFmtId="0" fontId="36" fillId="0" borderId="2" xfId="439" applyFont="1" applyBorder="1" applyAlignment="1">
      <alignment horizontal="center" vertical="top" wrapText="1"/>
    </xf>
    <xf numFmtId="0" fontId="36" fillId="0" borderId="5" xfId="439" applyFont="1" applyBorder="1" applyAlignment="1">
      <alignment horizontal="center" vertical="top" wrapText="1"/>
    </xf>
    <xf numFmtId="0" fontId="86" fillId="0" borderId="0" xfId="439" applyFont="1" applyBorder="1" applyAlignment="1">
      <alignment horizontal="center"/>
    </xf>
    <xf numFmtId="0" fontId="86" fillId="0" borderId="0" xfId="439" applyFont="1" applyAlignment="1">
      <alignment horizontal="center"/>
    </xf>
    <xf numFmtId="0" fontId="87" fillId="0" borderId="3" xfId="439" applyFont="1" applyBorder="1" applyAlignment="1">
      <alignment horizontal="center" vertical="top" wrapText="1"/>
    </xf>
    <xf numFmtId="0" fontId="87" fillId="0" borderId="2" xfId="439" applyFont="1" applyBorder="1" applyAlignment="1">
      <alignment horizontal="center" vertical="top" wrapText="1"/>
    </xf>
    <xf numFmtId="0" fontId="88" fillId="0" borderId="0" xfId="439" applyFont="1" applyAlignment="1">
      <alignment horizontal="center"/>
    </xf>
    <xf numFmtId="0" fontId="7" fillId="0" borderId="2" xfId="439" applyBorder="1"/>
    <xf numFmtId="0" fontId="41" fillId="0" borderId="0" xfId="439" applyFont="1" applyAlignment="1">
      <alignment horizontal="center"/>
    </xf>
    <xf numFmtId="0" fontId="53" fillId="0" borderId="2" xfId="439" applyFont="1" applyBorder="1"/>
    <xf numFmtId="0" fontId="53" fillId="0" borderId="0" xfId="439" applyFont="1"/>
    <xf numFmtId="0" fontId="90" fillId="0" borderId="0" xfId="439" applyFont="1" applyAlignment="1">
      <alignment horizontal="left"/>
    </xf>
    <xf numFmtId="0" fontId="86" fillId="0" borderId="0" xfId="439" applyFont="1" applyBorder="1" applyAlignment="1">
      <alignment horizontal="left"/>
    </xf>
    <xf numFmtId="0" fontId="91" fillId="0" borderId="0" xfId="439" applyFont="1"/>
    <xf numFmtId="0" fontId="86" fillId="0" borderId="0" xfId="439" applyFont="1" applyAlignment="1">
      <alignment horizontal="center" vertical="top" wrapText="1"/>
    </xf>
    <xf numFmtId="0" fontId="86" fillId="0" borderId="2" xfId="439" applyFont="1" applyBorder="1" applyAlignment="1">
      <alignment horizontal="center" vertical="top" wrapText="1"/>
    </xf>
    <xf numFmtId="0" fontId="36" fillId="0" borderId="3" xfId="439" applyFont="1" applyBorder="1" applyAlignment="1">
      <alignment horizontal="center" vertical="top" wrapText="1"/>
    </xf>
    <xf numFmtId="0" fontId="35" fillId="0" borderId="2" xfId="439" applyFont="1" applyBorder="1" applyAlignment="1">
      <alignment horizontal="center" vertical="top" wrapText="1"/>
    </xf>
    <xf numFmtId="0" fontId="35" fillId="0" borderId="3" xfId="439" applyFont="1" applyBorder="1" applyAlignment="1">
      <alignment horizontal="center" vertical="top" wrapText="1"/>
    </xf>
    <xf numFmtId="0" fontId="86" fillId="0" borderId="2" xfId="439" applyFont="1" applyBorder="1" applyAlignment="1">
      <alignment horizontal="center"/>
    </xf>
    <xf numFmtId="0" fontId="7" fillId="0" borderId="0" xfId="439" applyBorder="1"/>
    <xf numFmtId="0" fontId="53" fillId="0" borderId="0" xfId="439" applyFont="1" applyBorder="1"/>
    <xf numFmtId="0" fontId="7" fillId="0" borderId="0" xfId="439" applyBorder="1" applyAlignment="1">
      <alignment horizontal="center"/>
    </xf>
    <xf numFmtId="0" fontId="90" fillId="0" borderId="2" xfId="439" applyFont="1" applyBorder="1" applyAlignment="1">
      <alignment horizontal="center" vertical="center" wrapText="1"/>
    </xf>
    <xf numFmtId="0" fontId="87" fillId="0" borderId="2" xfId="439" applyFont="1" applyBorder="1" applyAlignment="1">
      <alignment horizontal="center"/>
    </xf>
    <xf numFmtId="2" fontId="7" fillId="0" borderId="2" xfId="439" applyNumberFormat="1" applyBorder="1"/>
    <xf numFmtId="0" fontId="33" fillId="0" borderId="3" xfId="0" applyFont="1" applyBorder="1" applyAlignment="1">
      <alignment horizontal="center" vertical="top" wrapText="1"/>
    </xf>
    <xf numFmtId="0" fontId="91" fillId="0" borderId="0" xfId="439" applyFont="1" applyAlignment="1">
      <alignment horizontal="center"/>
    </xf>
    <xf numFmtId="0" fontId="7" fillId="0" borderId="2" xfId="439" applyBorder="1" applyAlignment="1">
      <alignment horizontal="center"/>
    </xf>
    <xf numFmtId="0" fontId="7" fillId="0" borderId="2" xfId="439" applyBorder="1" applyAlignment="1">
      <alignment horizontal="center" vertical="center"/>
    </xf>
    <xf numFmtId="0" fontId="34" fillId="0" borderId="0" xfId="439" applyFont="1"/>
    <xf numFmtId="0" fontId="34" fillId="0" borderId="0" xfId="439" applyFont="1" applyBorder="1"/>
    <xf numFmtId="0" fontId="40" fillId="0" borderId="1" xfId="439" applyFont="1" applyBorder="1" applyAlignment="1">
      <alignment horizontal="center"/>
    </xf>
    <xf numFmtId="0" fontId="40" fillId="0" borderId="10" xfId="439" applyFont="1" applyBorder="1" applyAlignment="1">
      <alignment horizontal="center" wrapText="1"/>
    </xf>
    <xf numFmtId="0" fontId="34" fillId="0" borderId="2" xfId="439" applyFont="1" applyBorder="1" applyAlignment="1">
      <alignment horizontal="center"/>
    </xf>
    <xf numFmtId="0" fontId="34" fillId="0" borderId="2" xfId="439" applyFont="1" applyBorder="1" applyAlignment="1">
      <alignment wrapText="1"/>
    </xf>
    <xf numFmtId="0" fontId="34" fillId="0" borderId="2" xfId="439" applyFont="1" applyBorder="1"/>
    <xf numFmtId="0" fontId="34" fillId="0" borderId="2" xfId="439" applyFont="1" applyBorder="1" applyAlignment="1"/>
    <xf numFmtId="0" fontId="18" fillId="0" borderId="2" xfId="0" applyFont="1" applyFill="1" applyBorder="1" applyAlignment="1">
      <alignment horizontal="center" vertical="top" wrapText="1"/>
    </xf>
    <xf numFmtId="0" fontId="33" fillId="0" borderId="2" xfId="0" quotePrefix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 wrapText="1"/>
    </xf>
    <xf numFmtId="0" fontId="29" fillId="0" borderId="0" xfId="0" applyFont="1" applyBorder="1" applyAlignment="1"/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3" fillId="0" borderId="10" xfId="2" applyFill="1" applyBorder="1"/>
    <xf numFmtId="0" fontId="83" fillId="0" borderId="2" xfId="6" applyFont="1" applyFill="1" applyBorder="1" applyAlignment="1">
      <alignment vertical="center"/>
    </xf>
    <xf numFmtId="0" fontId="18" fillId="0" borderId="0" xfId="439" applyFont="1" applyAlignment="1">
      <alignment vertical="top" wrapText="1"/>
    </xf>
    <xf numFmtId="0" fontId="0" fillId="0" borderId="2" xfId="0" applyBorder="1" applyAlignment="1">
      <alignment wrapText="1"/>
    </xf>
    <xf numFmtId="0" fontId="23" fillId="0" borderId="0" xfId="0" applyFont="1"/>
    <xf numFmtId="0" fontId="6" fillId="0" borderId="2" xfId="443" applyBorder="1"/>
    <xf numFmtId="0" fontId="6" fillId="0" borderId="2" xfId="504" applyBorder="1"/>
    <xf numFmtId="0" fontId="23" fillId="0" borderId="0" xfId="0" applyFont="1"/>
    <xf numFmtId="2" fontId="0" fillId="0" borderId="2" xfId="0" applyNumberFormat="1" applyBorder="1"/>
    <xf numFmtId="0" fontId="83" fillId="0" borderId="2" xfId="0" applyFont="1" applyBorder="1"/>
    <xf numFmtId="0" fontId="83" fillId="3" borderId="0" xfId="0" applyFont="1" applyFill="1"/>
    <xf numFmtId="1" fontId="34" fillId="0" borderId="2" xfId="439" applyNumberFormat="1" applyFont="1" applyBorder="1" applyAlignment="1">
      <alignment wrapText="1"/>
    </xf>
    <xf numFmtId="1" fontId="34" fillId="0" borderId="0" xfId="439" applyNumberFormat="1" applyFont="1" applyBorder="1"/>
    <xf numFmtId="1" fontId="34" fillId="0" borderId="2" xfId="439" applyNumberFormat="1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6" applyFont="1" applyBorder="1" applyAlignment="1">
      <alignment horizontal="center"/>
    </xf>
    <xf numFmtId="0" fontId="64" fillId="0" borderId="2" xfId="6" applyFont="1" applyFill="1" applyBorder="1" applyAlignment="1">
      <alignment vertical="center"/>
    </xf>
    <xf numFmtId="0" fontId="64" fillId="0" borderId="0" xfId="0" applyFont="1"/>
    <xf numFmtId="0" fontId="93" fillId="0" borderId="0" xfId="0" applyFont="1"/>
    <xf numFmtId="1" fontId="93" fillId="0" borderId="0" xfId="0" applyNumberFormat="1" applyFont="1"/>
    <xf numFmtId="0" fontId="92" fillId="0" borderId="0" xfId="0" applyFont="1" applyAlignment="1">
      <alignment horizontal="center"/>
    </xf>
    <xf numFmtId="0" fontId="93" fillId="0" borderId="0" xfId="2" applyFont="1"/>
    <xf numFmtId="0" fontId="93" fillId="0" borderId="2" xfId="2" applyFont="1" applyBorder="1"/>
    <xf numFmtId="0" fontId="92" fillId="0" borderId="2" xfId="2" applyFont="1" applyBorder="1" applyAlignment="1">
      <alignment horizontal="center"/>
    </xf>
    <xf numFmtId="1" fontId="97" fillId="0" borderId="2" xfId="0" quotePrefix="1" applyNumberFormat="1" applyFont="1" applyBorder="1" applyAlignment="1">
      <alignment horizontal="center" vertical="center" wrapText="1"/>
    </xf>
    <xf numFmtId="1" fontId="92" fillId="0" borderId="2" xfId="0" applyNumberFormat="1" applyFont="1" applyBorder="1" applyAlignment="1">
      <alignment horizontal="center" vertical="center"/>
    </xf>
    <xf numFmtId="0" fontId="92" fillId="0" borderId="2" xfId="0" applyFont="1" applyBorder="1" applyAlignment="1">
      <alignment horizontal="center" vertical="center"/>
    </xf>
    <xf numFmtId="0" fontId="93" fillId="0" borderId="2" xfId="0" applyFont="1" applyBorder="1" applyAlignment="1">
      <alignment horizontal="center"/>
    </xf>
    <xf numFmtId="1" fontId="45" fillId="0" borderId="10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3" borderId="2" xfId="0" applyNumberFormat="1" applyFont="1" applyFill="1" applyBorder="1" applyAlignment="1">
      <alignment horizontal="center" vertical="center"/>
    </xf>
    <xf numFmtId="1" fontId="45" fillId="0" borderId="2" xfId="0" quotePrefix="1" applyNumberFormat="1" applyFont="1" applyBorder="1" applyAlignment="1">
      <alignment horizontal="center" vertical="center" wrapText="1"/>
    </xf>
    <xf numFmtId="1" fontId="5" fillId="0" borderId="2" xfId="1240" applyNumberFormat="1" applyBorder="1"/>
    <xf numFmtId="0" fontId="96" fillId="0" borderId="0" xfId="0" applyFont="1" applyBorder="1" applyAlignment="1">
      <alignment horizontal="center"/>
    </xf>
    <xf numFmtId="0" fontId="93" fillId="0" borderId="0" xfId="0" applyFont="1" applyBorder="1"/>
    <xf numFmtId="0" fontId="92" fillId="3" borderId="5" xfId="0" applyFont="1" applyFill="1" applyBorder="1" applyAlignment="1">
      <alignment horizontal="right"/>
    </xf>
    <xf numFmtId="0" fontId="94" fillId="0" borderId="2" xfId="504" applyFont="1" applyBorder="1"/>
    <xf numFmtId="0" fontId="92" fillId="3" borderId="2" xfId="0" applyFont="1" applyFill="1" applyBorder="1" applyAlignment="1">
      <alignment horizontal="right"/>
    </xf>
    <xf numFmtId="0" fontId="83" fillId="0" borderId="6" xfId="0" applyFont="1" applyBorder="1"/>
    <xf numFmtId="0" fontId="83" fillId="0" borderId="0" xfId="0" applyFont="1"/>
    <xf numFmtId="0" fontId="93" fillId="0" borderId="2" xfId="0" applyFont="1" applyBorder="1"/>
    <xf numFmtId="1" fontId="23" fillId="0" borderId="6" xfId="0" applyNumberFormat="1" applyFont="1" applyBorder="1"/>
    <xf numFmtId="1" fontId="92" fillId="3" borderId="8" xfId="0" applyNumberFormat="1" applyFont="1" applyFill="1" applyBorder="1"/>
    <xf numFmtId="0" fontId="92" fillId="3" borderId="6" xfId="0" applyFont="1" applyFill="1" applyBorder="1"/>
    <xf numFmtId="0" fontId="92" fillId="0" borderId="6" xfId="0" applyFont="1" applyBorder="1"/>
    <xf numFmtId="0" fontId="92" fillId="0" borderId="2" xfId="0" applyFont="1" applyBorder="1"/>
    <xf numFmtId="0" fontId="83" fillId="0" borderId="2" xfId="0" applyFont="1" applyBorder="1" applyAlignment="1">
      <alignment horizontal="center"/>
    </xf>
    <xf numFmtId="1" fontId="92" fillId="3" borderId="2" xfId="0" applyNumberFormat="1" applyFont="1" applyFill="1" applyBorder="1"/>
    <xf numFmtId="0" fontId="94" fillId="0" borderId="2" xfId="443" applyFont="1" applyBorder="1"/>
    <xf numFmtId="0" fontId="92" fillId="3" borderId="2" xfId="0" applyFont="1" applyFill="1" applyBorder="1"/>
    <xf numFmtId="0" fontId="92" fillId="0" borderId="2" xfId="0" applyFont="1" applyBorder="1" applyAlignment="1">
      <alignment horizontal="center"/>
    </xf>
    <xf numFmtId="0" fontId="92" fillId="0" borderId="6" xfId="0" applyFont="1" applyBorder="1" applyAlignment="1">
      <alignment horizontal="right"/>
    </xf>
    <xf numFmtId="0" fontId="92" fillId="3" borderId="2" xfId="0" applyFont="1" applyFill="1" applyBorder="1" applyAlignment="1">
      <alignment horizontal="center"/>
    </xf>
    <xf numFmtId="1" fontId="94" fillId="0" borderId="2" xfId="1240" applyNumberFormat="1" applyFont="1" applyBorder="1"/>
    <xf numFmtId="0" fontId="78" fillId="0" borderId="2" xfId="2" applyFont="1" applyBorder="1" applyAlignment="1">
      <alignment horizontal="center"/>
    </xf>
    <xf numFmtId="0" fontId="78" fillId="0" borderId="2" xfId="0" applyFont="1" applyBorder="1"/>
    <xf numFmtId="0" fontId="78" fillId="0" borderId="0" xfId="0" applyFont="1"/>
    <xf numFmtId="0" fontId="64" fillId="0" borderId="2" xfId="2" applyFont="1" applyBorder="1" applyAlignment="1">
      <alignment horizontal="center"/>
    </xf>
    <xf numFmtId="0" fontId="98" fillId="0" borderId="2" xfId="0" applyFont="1" applyBorder="1" applyAlignment="1">
      <alignment horizontal="center" vertical="top" wrapText="1"/>
    </xf>
    <xf numFmtId="0" fontId="98" fillId="0" borderId="2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vertical="center"/>
    </xf>
    <xf numFmtId="0" fontId="98" fillId="0" borderId="2" xfId="0" applyFont="1" applyBorder="1" applyAlignment="1">
      <alignment horizontal="center" vertical="center" wrapText="1"/>
    </xf>
    <xf numFmtId="0" fontId="94" fillId="0" borderId="2" xfId="439" applyFont="1" applyBorder="1" applyAlignment="1">
      <alignment horizontal="center"/>
    </xf>
    <xf numFmtId="0" fontId="99" fillId="0" borderId="2" xfId="439" applyFont="1" applyBorder="1"/>
    <xf numFmtId="0" fontId="99" fillId="0" borderId="0" xfId="439" applyFont="1"/>
    <xf numFmtId="2" fontId="99" fillId="0" borderId="2" xfId="439" applyNumberFormat="1" applyFont="1" applyBorder="1"/>
    <xf numFmtId="0" fontId="95" fillId="0" borderId="2" xfId="439" applyFont="1" applyBorder="1"/>
    <xf numFmtId="0" fontId="100" fillId="0" borderId="2" xfId="439" applyFont="1" applyBorder="1"/>
    <xf numFmtId="0" fontId="95" fillId="0" borderId="2" xfId="439" applyFont="1" applyBorder="1" applyAlignment="1">
      <alignment wrapText="1"/>
    </xf>
    <xf numFmtId="1" fontId="95" fillId="0" borderId="2" xfId="439" applyNumberFormat="1" applyFont="1" applyBorder="1" applyAlignment="1">
      <alignment wrapText="1"/>
    </xf>
    <xf numFmtId="1" fontId="95" fillId="0" borderId="2" xfId="439" applyNumberFormat="1" applyFont="1" applyBorder="1"/>
    <xf numFmtId="1" fontId="100" fillId="0" borderId="0" xfId="439" applyNumberFormat="1" applyFont="1" applyBorder="1"/>
    <xf numFmtId="0" fontId="100" fillId="0" borderId="0" xfId="439" applyFont="1"/>
    <xf numFmtId="0" fontId="18" fillId="0" borderId="0" xfId="0" applyFont="1" applyAlignment="1">
      <alignment horizontal="left"/>
    </xf>
    <xf numFmtId="0" fontId="29" fillId="0" borderId="0" xfId="4" applyFont="1" applyAlignment="1">
      <alignment horizontal="left"/>
    </xf>
    <xf numFmtId="0" fontId="31" fillId="0" borderId="2" xfId="4" applyFont="1" applyBorder="1" applyAlignment="1">
      <alignment horizontal="center" vertical="top" wrapText="1"/>
    </xf>
    <xf numFmtId="0" fontId="31" fillId="0" borderId="2" xfId="4" applyFont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18" fillId="0" borderId="0" xfId="6" applyFont="1" applyAlignment="1">
      <alignment horizontal="center"/>
    </xf>
    <xf numFmtId="0" fontId="18" fillId="0" borderId="0" xfId="6" applyFont="1" applyAlignment="1">
      <alignment horizontal="left"/>
    </xf>
    <xf numFmtId="0" fontId="18" fillId="0" borderId="0" xfId="6" applyFont="1" applyAlignment="1">
      <alignment horizontal="center" vertical="top" wrapText="1"/>
    </xf>
    <xf numFmtId="0" fontId="18" fillId="0" borderId="0" xfId="6" applyFont="1" applyAlignment="1">
      <alignment horizontal="right" vertical="top" wrapText="1"/>
    </xf>
    <xf numFmtId="0" fontId="18" fillId="0" borderId="3" xfId="6" applyFont="1" applyBorder="1" applyAlignment="1">
      <alignment vertical="top"/>
    </xf>
    <xf numFmtId="0" fontId="18" fillId="0" borderId="13" xfId="6" applyFont="1" applyBorder="1" applyAlignment="1">
      <alignment horizontal="center" vertical="top"/>
    </xf>
    <xf numFmtId="0" fontId="18" fillId="0" borderId="7" xfId="6" applyFont="1" applyBorder="1" applyAlignment="1">
      <alignment horizontal="center" vertical="top"/>
    </xf>
    <xf numFmtId="0" fontId="18" fillId="0" borderId="2" xfId="6" applyFont="1" applyBorder="1" applyAlignment="1">
      <alignment horizontal="center"/>
    </xf>
    <xf numFmtId="0" fontId="23" fillId="0" borderId="0" xfId="0" applyFont="1"/>
    <xf numFmtId="0" fontId="22" fillId="0" borderId="0" xfId="2" applyFont="1" applyAlignment="1">
      <alignment horizontal="center"/>
    </xf>
    <xf numFmtId="0" fontId="21" fillId="0" borderId="0" xfId="2" applyFont="1" applyFill="1" applyAlignment="1">
      <alignment horizontal="center"/>
    </xf>
    <xf numFmtId="0" fontId="18" fillId="0" borderId="0" xfId="2" applyFont="1" applyAlignment="1">
      <alignment horizontal="right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9" fillId="0" borderId="0" xfId="6" applyFont="1" applyAlignment="1">
      <alignment horizontal="right"/>
    </xf>
    <xf numFmtId="0" fontId="18" fillId="0" borderId="0" xfId="413" applyFont="1" applyFill="1" applyAlignment="1">
      <alignment horizontal="right" vertical="top" wrapText="1"/>
    </xf>
    <xf numFmtId="0" fontId="18" fillId="0" borderId="0" xfId="413" applyFont="1" applyFill="1" applyAlignment="1">
      <alignment horizontal="right"/>
    </xf>
    <xf numFmtId="0" fontId="21" fillId="0" borderId="0" xfId="6" applyFont="1" applyAlignment="1">
      <alignment horizontal="center"/>
    </xf>
    <xf numFmtId="0" fontId="33" fillId="0" borderId="2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horizontal="left"/>
    </xf>
    <xf numFmtId="0" fontId="33" fillId="0" borderId="2" xfId="3" applyFont="1" applyFill="1" applyBorder="1" applyAlignment="1">
      <alignment horizontal="center" vertical="center"/>
    </xf>
    <xf numFmtId="0" fontId="23" fillId="0" borderId="0" xfId="2" applyFont="1"/>
    <xf numFmtId="0" fontId="18" fillId="0" borderId="2" xfId="3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1" fillId="0" borderId="0" xfId="2" applyFont="1" applyAlignment="1">
      <alignment horizontal="center" wrapText="1"/>
    </xf>
    <xf numFmtId="0" fontId="29" fillId="0" borderId="2" xfId="0" quotePrefix="1" applyFont="1" applyBorder="1" applyAlignment="1">
      <alignment horizontal="center"/>
    </xf>
    <xf numFmtId="2" fontId="18" fillId="0" borderId="0" xfId="0" applyNumberFormat="1" applyFont="1"/>
    <xf numFmtId="0" fontId="0" fillId="0" borderId="2" xfId="0" applyBorder="1" applyAlignment="1"/>
    <xf numFmtId="2" fontId="0" fillId="0" borderId="2" xfId="0" applyNumberFormat="1" applyBorder="1" applyAlignment="1"/>
    <xf numFmtId="0" fontId="60" fillId="0" borderId="0" xfId="6" applyFont="1" applyAlignment="1">
      <alignment horizontal="center"/>
    </xf>
    <xf numFmtId="0" fontId="45" fillId="0" borderId="0" xfId="6" applyFont="1"/>
    <xf numFmtId="0" fontId="45" fillId="3" borderId="0" xfId="6" applyFont="1" applyFill="1"/>
    <xf numFmtId="0" fontId="43" fillId="3" borderId="0" xfId="6" applyFont="1" applyFill="1" applyAlignment="1">
      <alignment horizontal="center"/>
    </xf>
    <xf numFmtId="0" fontId="46" fillId="0" borderId="0" xfId="6" applyFont="1" applyBorder="1" applyAlignment="1"/>
    <xf numFmtId="0" fontId="18" fillId="0" borderId="2" xfId="6" applyFont="1" applyBorder="1" applyAlignment="1">
      <alignment horizontal="center" vertical="top" wrapText="1"/>
    </xf>
    <xf numFmtId="0" fontId="18" fillId="0" borderId="2" xfId="6" applyFont="1" applyBorder="1" applyAlignment="1">
      <alignment horizontal="center" vertical="top"/>
    </xf>
    <xf numFmtId="0" fontId="46" fillId="0" borderId="2" xfId="6" applyFont="1" applyBorder="1" applyAlignment="1">
      <alignment horizontal="center" vertical="top" wrapText="1"/>
    </xf>
    <xf numFmtId="0" fontId="18" fillId="0" borderId="2" xfId="6" applyFont="1" applyFill="1" applyBorder="1" applyAlignment="1">
      <alignment horizontal="center" vertical="top" wrapText="1"/>
    </xf>
    <xf numFmtId="0" fontId="47" fillId="0" borderId="2" xfId="6" quotePrefix="1" applyFont="1" applyBorder="1" applyAlignment="1">
      <alignment horizontal="center" vertical="top" wrapText="1"/>
    </xf>
    <xf numFmtId="0" fontId="47" fillId="3" borderId="2" xfId="6" quotePrefix="1" applyFont="1" applyFill="1" applyBorder="1" applyAlignment="1">
      <alignment horizontal="center" vertical="top" wrapText="1"/>
    </xf>
    <xf numFmtId="0" fontId="45" fillId="0" borderId="2" xfId="6" quotePrefix="1" applyFont="1" applyBorder="1" applyAlignment="1">
      <alignment horizontal="center" vertical="top" wrapText="1"/>
    </xf>
    <xf numFmtId="0" fontId="23" fillId="3" borderId="2" xfId="6" applyFill="1" applyBorder="1"/>
    <xf numFmtId="0" fontId="23" fillId="0" borderId="10" xfId="6" applyFill="1" applyBorder="1"/>
    <xf numFmtId="0" fontId="18" fillId="0" borderId="0" xfId="2376" applyFont="1"/>
    <xf numFmtId="0" fontId="23" fillId="3" borderId="0" xfId="6" applyFill="1"/>
    <xf numFmtId="0" fontId="18" fillId="0" borderId="0" xfId="2376" applyFont="1" applyAlignment="1">
      <alignment horizontal="center" vertical="top" wrapText="1"/>
    </xf>
    <xf numFmtId="0" fontId="18" fillId="0" borderId="0" xfId="2376" applyFont="1" applyAlignment="1">
      <alignment horizontal="center"/>
    </xf>
    <xf numFmtId="2" fontId="92" fillId="0" borderId="2" xfId="0" applyNumberFormat="1" applyFont="1" applyBorder="1"/>
    <xf numFmtId="0" fontId="31" fillId="0" borderId="0" xfId="6" applyFont="1" applyAlignment="1"/>
    <xf numFmtId="0" fontId="101" fillId="0" borderId="2" xfId="6" applyFont="1" applyBorder="1"/>
    <xf numFmtId="0" fontId="101" fillId="0" borderId="2" xfId="2" applyFont="1" applyBorder="1"/>
    <xf numFmtId="0" fontId="101" fillId="0" borderId="2" xfId="6" applyFont="1" applyBorder="1" applyAlignment="1">
      <alignment horizontal="left"/>
    </xf>
    <xf numFmtId="0" fontId="101" fillId="0" borderId="2" xfId="6" applyFont="1" applyFill="1" applyBorder="1"/>
    <xf numFmtId="0" fontId="21" fillId="0" borderId="0" xfId="2" applyFont="1" applyAlignment="1">
      <alignment horizontal="center"/>
    </xf>
    <xf numFmtId="0" fontId="18" fillId="0" borderId="5" xfId="6" applyFont="1" applyBorder="1" applyAlignment="1">
      <alignment horizontal="center"/>
    </xf>
    <xf numFmtId="0" fontId="18" fillId="0" borderId="2" xfId="6" applyFont="1" applyBorder="1" applyAlignment="1">
      <alignment horizontal="center"/>
    </xf>
    <xf numFmtId="0" fontId="46" fillId="0" borderId="2" xfId="6" applyFont="1" applyBorder="1" applyAlignment="1">
      <alignment horizontal="center" vertical="top" wrapText="1"/>
    </xf>
    <xf numFmtId="0" fontId="44" fillId="0" borderId="0" xfId="6" applyFont="1" applyAlignment="1">
      <alignment horizontal="center"/>
    </xf>
    <xf numFmtId="0" fontId="46" fillId="0" borderId="1" xfId="6" applyFont="1" applyBorder="1" applyAlignment="1">
      <alignment horizontal="center" vertical="top" wrapText="1"/>
    </xf>
    <xf numFmtId="0" fontId="18" fillId="0" borderId="2" xfId="6" applyFont="1" applyBorder="1" applyAlignment="1">
      <alignment horizontal="center" vertical="top" wrapText="1"/>
    </xf>
    <xf numFmtId="0" fontId="18" fillId="0" borderId="2" xfId="2" applyFont="1" applyBorder="1" applyAlignment="1">
      <alignment horizontal="center" vertical="top" wrapText="1"/>
    </xf>
    <xf numFmtId="0" fontId="23" fillId="0" borderId="0" xfId="2" applyFont="1"/>
    <xf numFmtId="2" fontId="0" fillId="0" borderId="0" xfId="0" applyNumberFormat="1" applyBorder="1"/>
    <xf numFmtId="2" fontId="0" fillId="0" borderId="0" xfId="0" applyNumberFormat="1"/>
    <xf numFmtId="0" fontId="18" fillId="0" borderId="7" xfId="0" applyFont="1" applyBorder="1" applyAlignment="1"/>
    <xf numFmtId="2" fontId="0" fillId="0" borderId="10" xfId="0" applyNumberFormat="1" applyFill="1" applyBorder="1"/>
    <xf numFmtId="0" fontId="0" fillId="0" borderId="11" xfId="0" applyFill="1" applyBorder="1"/>
    <xf numFmtId="1" fontId="0" fillId="0" borderId="0" xfId="0" applyNumberFormat="1" applyBorder="1"/>
    <xf numFmtId="0" fontId="23" fillId="0" borderId="0" xfId="2377" applyFont="1" applyFill="1"/>
    <xf numFmtId="0" fontId="21" fillId="0" borderId="0" xfId="2377" applyFont="1" applyFill="1" applyAlignment="1">
      <alignment horizontal="center"/>
    </xf>
    <xf numFmtId="0" fontId="18" fillId="0" borderId="0" xfId="6" applyFont="1" applyFill="1" applyAlignment="1">
      <alignment horizontal="left"/>
    </xf>
    <xf numFmtId="0" fontId="18" fillId="0" borderId="2" xfId="2377" applyFont="1" applyFill="1" applyBorder="1" applyAlignment="1">
      <alignment horizontal="center" vertical="center" wrapText="1"/>
    </xf>
    <xf numFmtId="0" fontId="18" fillId="0" borderId="2" xfId="2377" applyFont="1" applyFill="1" applyBorder="1" applyAlignment="1">
      <alignment horizontal="center" vertical="top" wrapText="1"/>
    </xf>
    <xf numFmtId="0" fontId="33" fillId="0" borderId="2" xfId="2377" applyFont="1" applyFill="1" applyBorder="1" applyAlignment="1">
      <alignment horizontal="center"/>
    </xf>
    <xf numFmtId="0" fontId="29" fillId="0" borderId="2" xfId="6" applyFont="1" applyFill="1" applyBorder="1" applyAlignment="1">
      <alignment horizontal="center" vertical="top"/>
    </xf>
    <xf numFmtId="0" fontId="29" fillId="0" borderId="2" xfId="6" applyFont="1" applyFill="1" applyBorder="1" applyAlignment="1">
      <alignment horizontal="left" vertical="top" wrapText="1"/>
    </xf>
    <xf numFmtId="1" fontId="29" fillId="0" borderId="2" xfId="2377" applyNumberFormat="1" applyFont="1" applyFill="1" applyBorder="1" applyAlignment="1">
      <alignment horizontal="right" vertical="top"/>
    </xf>
    <xf numFmtId="2" fontId="29" fillId="0" borderId="2" xfId="2377" applyNumberFormat="1" applyFont="1" applyFill="1" applyBorder="1" applyAlignment="1">
      <alignment horizontal="right" vertical="top"/>
    </xf>
    <xf numFmtId="2" fontId="31" fillId="0" borderId="2" xfId="2377" applyNumberFormat="1" applyFont="1" applyFill="1" applyBorder="1" applyAlignment="1">
      <alignment horizontal="right" vertical="top"/>
    </xf>
    <xf numFmtId="2" fontId="23" fillId="0" borderId="0" xfId="2377" applyNumberFormat="1" applyFont="1" applyFill="1"/>
    <xf numFmtId="0" fontId="29" fillId="0" borderId="2" xfId="6" applyFont="1" applyFill="1" applyBorder="1" applyAlignment="1">
      <alignment vertical="top" wrapText="1"/>
    </xf>
    <xf numFmtId="0" fontId="29" fillId="0" borderId="2" xfId="6" applyFont="1" applyFill="1" applyBorder="1" applyAlignment="1">
      <alignment vertical="top"/>
    </xf>
    <xf numFmtId="0" fontId="74" fillId="0" borderId="2" xfId="6" applyFont="1" applyFill="1" applyBorder="1" applyAlignment="1">
      <alignment vertical="top"/>
    </xf>
    <xf numFmtId="0" fontId="25" fillId="0" borderId="0" xfId="2377" applyFont="1" applyFill="1"/>
    <xf numFmtId="1" fontId="18" fillId="0" borderId="6" xfId="2377" applyNumberFormat="1" applyFont="1" applyFill="1" applyBorder="1" applyAlignment="1">
      <alignment horizontal="center" vertical="top"/>
    </xf>
    <xf numFmtId="2" fontId="18" fillId="0" borderId="0" xfId="2377" applyNumberFormat="1" applyFont="1" applyFill="1"/>
    <xf numFmtId="0" fontId="18" fillId="0" borderId="0" xfId="2377" applyFont="1" applyFill="1"/>
    <xf numFmtId="0" fontId="73" fillId="0" borderId="0" xfId="2377" applyFont="1" applyFill="1"/>
    <xf numFmtId="0" fontId="18" fillId="0" borderId="0" xfId="6" applyFont="1" applyFill="1" applyAlignment="1">
      <alignment vertical="top" wrapText="1"/>
    </xf>
    <xf numFmtId="0" fontId="23" fillId="0" borderId="0" xfId="6" applyFont="1" applyFill="1"/>
    <xf numFmtId="0" fontId="23" fillId="0" borderId="0" xfId="6" applyFill="1"/>
    <xf numFmtId="0" fontId="18" fillId="0" borderId="0" xfId="6" applyFont="1" applyFill="1" applyAlignment="1"/>
    <xf numFmtId="0" fontId="23" fillId="0" borderId="0" xfId="6" applyFont="1" applyFill="1" applyBorder="1" applyAlignment="1">
      <alignment horizontal="left"/>
    </xf>
    <xf numFmtId="0" fontId="50" fillId="0" borderId="0" xfId="6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0" fontId="18" fillId="0" borderId="0" xfId="6" applyFont="1" applyFill="1" applyBorder="1" applyAlignment="1">
      <alignment horizontal="left"/>
    </xf>
    <xf numFmtId="0" fontId="18" fillId="0" borderId="0" xfId="6" applyFont="1" applyFill="1" applyBorder="1"/>
    <xf numFmtId="0" fontId="18" fillId="0" borderId="0" xfId="6" applyFont="1" applyFill="1" applyAlignment="1">
      <alignment horizontal="right"/>
    </xf>
    <xf numFmtId="0" fontId="22" fillId="0" borderId="0" xfId="6" applyFont="1" applyFill="1"/>
    <xf numFmtId="0" fontId="33" fillId="0" borderId="2" xfId="6" applyFont="1" applyFill="1" applyBorder="1" applyAlignment="1">
      <alignment horizontal="center" vertical="center" wrapText="1"/>
    </xf>
    <xf numFmtId="0" fontId="33" fillId="0" borderId="0" xfId="6" applyFont="1" applyFill="1"/>
    <xf numFmtId="0" fontId="29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left" vertical="center"/>
    </xf>
    <xf numFmtId="2" fontId="23" fillId="0" borderId="2" xfId="6" applyNumberFormat="1" applyFont="1" applyFill="1" applyBorder="1" applyAlignment="1">
      <alignment horizontal="right" vertical="center"/>
    </xf>
    <xf numFmtId="2" fontId="18" fillId="0" borderId="2" xfId="6" applyNumberFormat="1" applyFont="1" applyFill="1" applyBorder="1" applyAlignment="1">
      <alignment horizontal="right" vertical="center"/>
    </xf>
    <xf numFmtId="0" fontId="18" fillId="0" borderId="0" xfId="6" applyFont="1" applyFill="1" applyBorder="1" applyAlignment="1">
      <alignment horizontal="center"/>
    </xf>
    <xf numFmtId="0" fontId="23" fillId="0" borderId="0" xfId="6" applyFont="1" applyFill="1" applyBorder="1"/>
    <xf numFmtId="0" fontId="23" fillId="0" borderId="0" xfId="6" applyFont="1" applyFill="1" applyBorder="1" applyAlignment="1">
      <alignment vertical="top"/>
    </xf>
    <xf numFmtId="0" fontId="23" fillId="0" borderId="0" xfId="6" applyFont="1" applyFill="1" applyBorder="1" applyAlignment="1">
      <alignment horizontal="left" wrapText="1"/>
    </xf>
    <xf numFmtId="2" fontId="23" fillId="0" borderId="0" xfId="6" applyNumberFormat="1" applyFont="1" applyFill="1" applyBorder="1" applyAlignment="1">
      <alignment horizontal="left" wrapText="1"/>
    </xf>
    <xf numFmtId="0" fontId="18" fillId="0" borderId="0" xfId="6" applyFont="1" applyFill="1" applyBorder="1" applyAlignment="1">
      <alignment horizontal="left" wrapText="1"/>
    </xf>
    <xf numFmtId="0" fontId="23" fillId="4" borderId="0" xfId="6" applyFont="1" applyFill="1"/>
    <xf numFmtId="0" fontId="43" fillId="0" borderId="0" xfId="6" applyFont="1" applyFill="1" applyAlignment="1"/>
    <xf numFmtId="0" fontId="44" fillId="0" borderId="0" xfId="6" applyFont="1" applyFill="1" applyAlignment="1"/>
    <xf numFmtId="0" fontId="56" fillId="0" borderId="0" xfId="6" applyFont="1" applyFill="1" applyBorder="1" applyAlignment="1">
      <alignment vertical="top"/>
    </xf>
    <xf numFmtId="0" fontId="54" fillId="0" borderId="2" xfId="6" applyFont="1" applyFill="1" applyBorder="1" applyAlignment="1">
      <alignment horizontal="center"/>
    </xf>
    <xf numFmtId="0" fontId="58" fillId="0" borderId="2" xfId="6" applyFont="1" applyFill="1" applyBorder="1" applyAlignment="1">
      <alignment horizontal="center" vertical="center" wrapText="1"/>
    </xf>
    <xf numFmtId="0" fontId="23" fillId="0" borderId="2" xfId="6" applyFont="1" applyFill="1" applyBorder="1" applyAlignment="1">
      <alignment horizontal="center"/>
    </xf>
    <xf numFmtId="0" fontId="23" fillId="0" borderId="2" xfId="6" applyFont="1" applyFill="1" applyBorder="1"/>
    <xf numFmtId="0" fontId="77" fillId="0" borderId="1" xfId="6" applyFont="1" applyFill="1" applyBorder="1" applyAlignment="1">
      <alignment horizontal="center" vertical="center" wrapText="1"/>
    </xf>
    <xf numFmtId="0" fontId="59" fillId="0" borderId="1" xfId="6" applyFont="1" applyFill="1" applyBorder="1" applyAlignment="1">
      <alignment horizontal="right" vertical="center" wrapText="1"/>
    </xf>
    <xf numFmtId="2" fontId="3" fillId="0" borderId="2" xfId="6" applyNumberFormat="1" applyFont="1" applyFill="1" applyBorder="1" applyAlignment="1">
      <alignment horizontal="right"/>
    </xf>
    <xf numFmtId="0" fontId="23" fillId="4" borderId="0" xfId="6" applyFill="1"/>
    <xf numFmtId="0" fontId="77" fillId="0" borderId="2" xfId="6" applyFont="1" applyFill="1" applyBorder="1" applyAlignment="1">
      <alignment horizontal="center" vertical="center" wrapText="1"/>
    </xf>
    <xf numFmtId="0" fontId="59" fillId="0" borderId="2" xfId="6" applyFont="1" applyFill="1" applyBorder="1" applyAlignment="1">
      <alignment horizontal="right" vertical="center" wrapText="1"/>
    </xf>
    <xf numFmtId="0" fontId="18" fillId="0" borderId="0" xfId="6" applyFont="1" applyFill="1" applyBorder="1" applyAlignment="1">
      <alignment horizontal="right"/>
    </xf>
    <xf numFmtId="2" fontId="53" fillId="0" borderId="0" xfId="6" applyNumberFormat="1" applyFont="1" applyFill="1" applyBorder="1" applyAlignment="1">
      <alignment horizontal="right"/>
    </xf>
    <xf numFmtId="0" fontId="18" fillId="0" borderId="0" xfId="2379" applyFont="1"/>
    <xf numFmtId="0" fontId="18" fillId="0" borderId="0" xfId="2379" applyFont="1" applyAlignment="1">
      <alignment horizontal="center" vertical="top" wrapText="1"/>
    </xf>
    <xf numFmtId="0" fontId="18" fillId="0" borderId="0" xfId="2379" applyFont="1" applyAlignment="1">
      <alignment horizontal="center"/>
    </xf>
    <xf numFmtId="0" fontId="26" fillId="3" borderId="0" xfId="6" applyFont="1" applyFill="1" applyAlignment="1">
      <alignment horizontal="right"/>
    </xf>
    <xf numFmtId="0" fontId="43" fillId="0" borderId="0" xfId="6" applyFont="1" applyAlignment="1"/>
    <xf numFmtId="0" fontId="44" fillId="0" borderId="0" xfId="6" applyFont="1" applyAlignment="1"/>
    <xf numFmtId="0" fontId="46" fillId="0" borderId="0" xfId="6" applyFont="1" applyFill="1" applyBorder="1" applyAlignment="1"/>
    <xf numFmtId="0" fontId="45" fillId="0" borderId="0" xfId="6" applyFont="1" applyFill="1"/>
    <xf numFmtId="0" fontId="47" fillId="0" borderId="0" xfId="6" applyFont="1" applyBorder="1" applyAlignment="1"/>
    <xf numFmtId="0" fontId="53" fillId="0" borderId="2" xfId="6" applyFont="1" applyFill="1" applyBorder="1" applyAlignment="1">
      <alignment horizontal="center" vertical="top" wrapText="1"/>
    </xf>
    <xf numFmtId="0" fontId="46" fillId="0" borderId="2" xfId="6" applyFont="1" applyFill="1" applyBorder="1" applyAlignment="1">
      <alignment horizontal="center" vertical="top" wrapText="1"/>
    </xf>
    <xf numFmtId="2" fontId="18" fillId="0" borderId="2" xfId="3" applyNumberFormat="1" applyFont="1" applyFill="1" applyBorder="1"/>
    <xf numFmtId="0" fontId="79" fillId="0" borderId="2" xfId="3" applyFont="1" applyFill="1" applyBorder="1" applyAlignment="1">
      <alignment horizontal="center" vertical="center"/>
    </xf>
    <xf numFmtId="0" fontId="79" fillId="0" borderId="2" xfId="3" applyFont="1" applyFill="1" applyBorder="1" applyAlignment="1">
      <alignment horizontal="left" vertical="center" wrapText="1"/>
    </xf>
    <xf numFmtId="2" fontId="79" fillId="0" borderId="2" xfId="3" applyNumberFormat="1" applyFont="1" applyFill="1" applyBorder="1" applyAlignment="1">
      <alignment horizontal="right" vertical="center"/>
    </xf>
    <xf numFmtId="2" fontId="79" fillId="0" borderId="2" xfId="3" applyNumberFormat="1" applyFont="1" applyFill="1" applyBorder="1"/>
    <xf numFmtId="0" fontId="79" fillId="0" borderId="0" xfId="3" applyFont="1" applyFill="1"/>
    <xf numFmtId="2" fontId="18" fillId="0" borderId="2" xfId="3" applyNumberFormat="1" applyFont="1" applyFill="1" applyBorder="1" applyAlignment="1">
      <alignment vertical="center"/>
    </xf>
    <xf numFmtId="0" fontId="23" fillId="0" borderId="2" xfId="6" applyFont="1" applyFill="1" applyBorder="1" applyAlignment="1">
      <alignment horizontal="left" vertical="center"/>
    </xf>
    <xf numFmtId="0" fontId="18" fillId="0" borderId="2" xfId="6" applyFont="1" applyBorder="1" applyAlignment="1">
      <alignment horizontal="center"/>
    </xf>
    <xf numFmtId="0" fontId="18" fillId="0" borderId="2" xfId="6" applyFont="1" applyBorder="1" applyAlignment="1">
      <alignment horizontal="center" vertical="top" wrapText="1"/>
    </xf>
    <xf numFmtId="0" fontId="18" fillId="3" borderId="2" xfId="6" applyFont="1" applyFill="1" applyBorder="1" applyAlignment="1">
      <alignment horizontal="center" vertical="top" wrapText="1"/>
    </xf>
    <xf numFmtId="0" fontId="78" fillId="0" borderId="2" xfId="0" applyFont="1" applyBorder="1" applyAlignment="1">
      <alignment horizontal="center" vertical="top" wrapText="1"/>
    </xf>
    <xf numFmtId="0" fontId="103" fillId="0" borderId="2" xfId="439" applyFont="1" applyBorder="1"/>
    <xf numFmtId="0" fontId="104" fillId="0" borderId="0" xfId="439" applyFont="1" applyAlignment="1">
      <alignment horizontal="center"/>
    </xf>
    <xf numFmtId="0" fontId="103" fillId="0" borderId="0" xfId="439" applyFont="1"/>
    <xf numFmtId="1" fontId="0" fillId="0" borderId="2" xfId="0" applyNumberFormat="1" applyBorder="1"/>
    <xf numFmtId="1" fontId="7" fillId="0" borderId="2" xfId="439" applyNumberFormat="1" applyBorder="1"/>
    <xf numFmtId="0" fontId="86" fillId="0" borderId="0" xfId="439" applyFont="1" applyAlignment="1">
      <alignment horizontal="right"/>
    </xf>
    <xf numFmtId="1" fontId="86" fillId="0" borderId="0" xfId="439" applyNumberFormat="1" applyFont="1" applyAlignment="1">
      <alignment horizontal="center"/>
    </xf>
    <xf numFmtId="0" fontId="105" fillId="0" borderId="2" xfId="6" applyFont="1" applyFill="1" applyBorder="1" applyAlignment="1">
      <alignment horizontal="center"/>
    </xf>
    <xf numFmtId="0" fontId="92" fillId="0" borderId="2" xfId="6" applyFont="1" applyFill="1" applyBorder="1" applyAlignment="1">
      <alignment horizontal="right"/>
    </xf>
    <xf numFmtId="2" fontId="92" fillId="0" borderId="2" xfId="6" applyNumberFormat="1" applyFont="1" applyFill="1" applyBorder="1" applyAlignment="1">
      <alignment horizontal="right"/>
    </xf>
    <xf numFmtId="0" fontId="93" fillId="0" borderId="0" xfId="6" applyFont="1" applyFill="1"/>
    <xf numFmtId="0" fontId="93" fillId="0" borderId="0" xfId="6" applyFont="1"/>
    <xf numFmtId="0" fontId="78" fillId="0" borderId="2" xfId="0" applyFont="1" applyBorder="1" applyAlignment="1">
      <alignment horizontal="center"/>
    </xf>
    <xf numFmtId="2" fontId="78" fillId="0" borderId="2" xfId="0" applyNumberFormat="1" applyFont="1" applyBorder="1"/>
    <xf numFmtId="0" fontId="78" fillId="0" borderId="5" xfId="0" applyFont="1" applyBorder="1"/>
    <xf numFmtId="1" fontId="64" fillId="0" borderId="0" xfId="0" applyNumberFormat="1" applyFont="1" applyBorder="1"/>
    <xf numFmtId="2" fontId="64" fillId="0" borderId="0" xfId="0" applyNumberFormat="1" applyFont="1" applyBorder="1"/>
    <xf numFmtId="2" fontId="64" fillId="0" borderId="0" xfId="0" applyNumberFormat="1" applyFont="1"/>
    <xf numFmtId="0" fontId="64" fillId="0" borderId="0" xfId="0" applyFont="1" applyBorder="1"/>
    <xf numFmtId="0" fontId="92" fillId="0" borderId="2" xfId="2379" applyFont="1" applyFill="1" applyBorder="1"/>
    <xf numFmtId="0" fontId="106" fillId="0" borderId="2" xfId="6" applyFont="1" applyFill="1" applyBorder="1" applyAlignment="1">
      <alignment horizontal="center" vertical="top" wrapText="1"/>
    </xf>
    <xf numFmtId="0" fontId="92" fillId="0" borderId="10" xfId="2379" applyFont="1" applyFill="1" applyBorder="1" applyAlignment="1">
      <alignment horizontal="center" vertical="top" wrapText="1"/>
    </xf>
    <xf numFmtId="0" fontId="92" fillId="0" borderId="2" xfId="6" applyFont="1" applyBorder="1"/>
    <xf numFmtId="0" fontId="93" fillId="0" borderId="2" xfId="6" applyFont="1" applyBorder="1"/>
    <xf numFmtId="0" fontId="83" fillId="0" borderId="2" xfId="2" applyFont="1" applyBorder="1" applyAlignment="1">
      <alignment horizontal="center"/>
    </xf>
    <xf numFmtId="0" fontId="83" fillId="0" borderId="2" xfId="2" applyFont="1" applyBorder="1"/>
    <xf numFmtId="0" fontId="107" fillId="0" borderId="2" xfId="439" applyFont="1" applyBorder="1"/>
    <xf numFmtId="0" fontId="94" fillId="0" borderId="2" xfId="439" applyFont="1" applyBorder="1"/>
    <xf numFmtId="0" fontId="108" fillId="0" borderId="0" xfId="439" applyFont="1" applyAlignment="1">
      <alignment horizontal="center"/>
    </xf>
    <xf numFmtId="0" fontId="109" fillId="0" borderId="0" xfId="439" applyFont="1" applyAlignment="1">
      <alignment horizontal="center"/>
    </xf>
    <xf numFmtId="1" fontId="94" fillId="0" borderId="2" xfId="439" applyNumberFormat="1" applyFont="1" applyBorder="1"/>
    <xf numFmtId="1" fontId="109" fillId="0" borderId="0" xfId="439" applyNumberFormat="1" applyFont="1" applyAlignment="1">
      <alignment horizontal="center"/>
    </xf>
    <xf numFmtId="2" fontId="92" fillId="0" borderId="2" xfId="3" applyNumberFormat="1" applyFont="1" applyFill="1" applyBorder="1" applyAlignment="1">
      <alignment horizontal="right" vertical="center"/>
    </xf>
    <xf numFmtId="0" fontId="93" fillId="0" borderId="0" xfId="3" applyFont="1" applyFill="1"/>
    <xf numFmtId="0" fontId="92" fillId="0" borderId="2" xfId="3" applyFont="1" applyFill="1" applyBorder="1" applyAlignment="1">
      <alignment horizontal="left" vertical="center"/>
    </xf>
    <xf numFmtId="2" fontId="92" fillId="0" borderId="2" xfId="2" applyNumberFormat="1" applyFont="1" applyFill="1" applyBorder="1" applyAlignment="1">
      <alignment horizontal="right" vertical="center"/>
    </xf>
    <xf numFmtId="0" fontId="93" fillId="0" borderId="0" xfId="2" applyFont="1" applyFill="1" applyBorder="1"/>
    <xf numFmtId="0" fontId="93" fillId="0" borderId="0" xfId="2" applyFont="1" applyFill="1"/>
    <xf numFmtId="0" fontId="92" fillId="0" borderId="2" xfId="3" applyFont="1" applyFill="1" applyBorder="1" applyAlignment="1">
      <alignment horizontal="left"/>
    </xf>
    <xf numFmtId="0" fontId="92" fillId="0" borderId="0" xfId="2" applyFont="1" applyFill="1"/>
    <xf numFmtId="0" fontId="92" fillId="0" borderId="0" xfId="2" applyFont="1"/>
    <xf numFmtId="0" fontId="18" fillId="0" borderId="7" xfId="6" applyFont="1" applyBorder="1" applyAlignment="1"/>
    <xf numFmtId="0" fontId="57" fillId="0" borderId="2" xfId="6" applyFont="1" applyBorder="1" applyAlignment="1">
      <alignment vertical="top" wrapText="1"/>
    </xf>
    <xf numFmtId="0" fontId="57" fillId="0" borderId="2" xfId="6" applyFont="1" applyBorder="1" applyAlignment="1">
      <alignment horizontal="center" vertical="top" wrapText="1"/>
    </xf>
    <xf numFmtId="0" fontId="57" fillId="0" borderId="3" xfId="6" applyFont="1" applyBorder="1" applyAlignment="1">
      <alignment horizontal="center" vertical="top" wrapText="1"/>
    </xf>
    <xf numFmtId="0" fontId="54" fillId="0" borderId="2" xfId="6" applyFont="1" applyBorder="1" applyAlignment="1">
      <alignment horizontal="center"/>
    </xf>
    <xf numFmtId="0" fontId="72" fillId="3" borderId="2" xfId="6" applyFont="1" applyFill="1" applyBorder="1" applyAlignment="1">
      <alignment horizontal="center" vertical="center"/>
    </xf>
    <xf numFmtId="0" fontId="72" fillId="3" borderId="2" xfId="3" applyFont="1" applyFill="1" applyBorder="1" applyAlignment="1">
      <alignment horizontal="left" vertical="center" wrapText="1"/>
    </xf>
    <xf numFmtId="0" fontId="110" fillId="0" borderId="1" xfId="6" applyFont="1" applyBorder="1" applyAlignment="1">
      <alignment horizontal="center"/>
    </xf>
    <xf numFmtId="0" fontId="23" fillId="0" borderId="0" xfId="6" applyBorder="1" applyAlignment="1">
      <alignment horizontal="center"/>
    </xf>
    <xf numFmtId="0" fontId="18" fillId="0" borderId="0" xfId="2380" applyFont="1"/>
    <xf numFmtId="0" fontId="18" fillId="0" borderId="0" xfId="2380" applyFont="1" applyAlignment="1">
      <alignment horizontal="center" vertical="top" wrapText="1"/>
    </xf>
    <xf numFmtId="0" fontId="18" fillId="0" borderId="0" xfId="2380" applyFont="1" applyAlignment="1">
      <alignment horizontal="center"/>
    </xf>
    <xf numFmtId="0" fontId="23" fillId="0" borderId="0" xfId="6" applyAlignment="1">
      <alignment horizontal="center"/>
    </xf>
    <xf numFmtId="0" fontId="61" fillId="0" borderId="0" xfId="6" applyFont="1" applyBorder="1" applyAlignment="1">
      <alignment horizontal="center" vertical="center"/>
    </xf>
    <xf numFmtId="0" fontId="62" fillId="0" borderId="2" xfId="6" applyFont="1" applyBorder="1" applyAlignment="1">
      <alignment vertical="top" wrapText="1"/>
    </xf>
    <xf numFmtId="0" fontId="62" fillId="0" borderId="2" xfId="6" applyFont="1" applyBorder="1" applyAlignment="1">
      <alignment horizontal="center" vertical="top" wrapText="1"/>
    </xf>
    <xf numFmtId="0" fontId="53" fillId="0" borderId="0" xfId="6" applyFont="1"/>
    <xf numFmtId="0" fontId="63" fillId="0" borderId="2" xfId="6" applyFont="1" applyBorder="1" applyAlignment="1">
      <alignment vertical="center" wrapText="1"/>
    </xf>
    <xf numFmtId="0" fontId="111" fillId="0" borderId="2" xfId="6" applyFont="1" applyBorder="1" applyAlignment="1">
      <alignment horizontal="center" vertical="center" wrapText="1"/>
    </xf>
    <xf numFmtId="0" fontId="63" fillId="0" borderId="2" xfId="6" applyFont="1" applyBorder="1" applyAlignment="1">
      <alignment horizontal="left" vertical="center" wrapText="1" indent="2"/>
    </xf>
    <xf numFmtId="0" fontId="63" fillId="0" borderId="0" xfId="6" applyFont="1" applyBorder="1" applyAlignment="1">
      <alignment horizontal="left" vertical="center" wrapText="1" indent="2"/>
    </xf>
    <xf numFmtId="0" fontId="63" fillId="0" borderId="0" xfId="6" applyFont="1" applyBorder="1" applyAlignment="1">
      <alignment vertical="center" wrapText="1"/>
    </xf>
    <xf numFmtId="0" fontId="53" fillId="0" borderId="2" xfId="6" applyFont="1" applyBorder="1" applyAlignment="1">
      <alignment horizontal="center" vertical="top" wrapText="1"/>
    </xf>
    <xf numFmtId="0" fontId="53" fillId="0" borderId="2" xfId="6" applyFont="1" applyBorder="1" applyAlignment="1">
      <alignment vertical="top" wrapText="1"/>
    </xf>
    <xf numFmtId="0" fontId="53" fillId="0" borderId="5" xfId="6" applyFont="1" applyBorder="1" applyAlignment="1">
      <alignment horizontal="center" vertical="top" wrapText="1"/>
    </xf>
    <xf numFmtId="0" fontId="23" fillId="3" borderId="2" xfId="6" applyFill="1" applyBorder="1" applyAlignment="1">
      <alignment horizontal="center" vertical="center"/>
    </xf>
    <xf numFmtId="0" fontId="112" fillId="0" borderId="5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/>
    </xf>
    <xf numFmtId="0" fontId="53" fillId="0" borderId="2" xfId="6" applyFont="1" applyBorder="1" applyAlignment="1">
      <alignment wrapText="1"/>
    </xf>
    <xf numFmtId="0" fontId="112" fillId="0" borderId="2" xfId="6" applyFont="1" applyBorder="1" applyAlignment="1">
      <alignment horizontal="center" vertical="center" wrapText="1"/>
    </xf>
    <xf numFmtId="0" fontId="2" fillId="0" borderId="2" xfId="6" applyFont="1" applyBorder="1"/>
    <xf numFmtId="0" fontId="2" fillId="0" borderId="2" xfId="6" applyFont="1" applyBorder="1" applyAlignment="1">
      <alignment horizontal="center"/>
    </xf>
    <xf numFmtId="0" fontId="53" fillId="0" borderId="2" xfId="6" applyFont="1" applyBorder="1"/>
    <xf numFmtId="0" fontId="23" fillId="0" borderId="2" xfId="6" applyFont="1" applyBorder="1" applyAlignment="1">
      <alignment horizontal="center" vertical="center"/>
    </xf>
    <xf numFmtId="0" fontId="2" fillId="0" borderId="2" xfId="6" applyFont="1" applyBorder="1" applyAlignment="1">
      <alignment wrapText="1"/>
    </xf>
    <xf numFmtId="0" fontId="2" fillId="0" borderId="2" xfId="6" applyFont="1" applyBorder="1" applyAlignment="1">
      <alignment horizontal="left" vertical="center" wrapText="1"/>
    </xf>
    <xf numFmtId="0" fontId="2" fillId="0" borderId="0" xfId="6" applyFont="1" applyBorder="1"/>
    <xf numFmtId="0" fontId="18" fillId="0" borderId="0" xfId="2381" applyFont="1"/>
    <xf numFmtId="0" fontId="18" fillId="0" borderId="0" xfId="2381" applyFont="1" applyAlignment="1">
      <alignment vertical="top" wrapText="1"/>
    </xf>
    <xf numFmtId="0" fontId="18" fillId="0" borderId="0" xfId="2381" applyFont="1" applyAlignment="1">
      <alignment horizontal="center" vertical="top" wrapText="1"/>
    </xf>
    <xf numFmtId="0" fontId="18" fillId="0" borderId="0" xfId="2381" applyFont="1" applyAlignment="1">
      <alignment horizontal="center"/>
    </xf>
    <xf numFmtId="0" fontId="18" fillId="0" borderId="0" xfId="2381" applyFont="1" applyAlignment="1"/>
    <xf numFmtId="0" fontId="96" fillId="0" borderId="2" xfId="6" applyFont="1" applyBorder="1" applyAlignment="1">
      <alignment horizontal="center"/>
    </xf>
    <xf numFmtId="0" fontId="114" fillId="0" borderId="2" xfId="6" applyFont="1" applyBorder="1" applyAlignment="1">
      <alignment horizontal="center" vertical="center" wrapText="1"/>
    </xf>
    <xf numFmtId="0" fontId="114" fillId="0" borderId="2" xfId="6" applyFont="1" applyBorder="1" applyAlignment="1">
      <alignment vertical="center" wrapText="1"/>
    </xf>
    <xf numFmtId="0" fontId="114" fillId="0" borderId="5" xfId="6" applyFont="1" applyBorder="1" applyAlignment="1">
      <alignment vertical="center" wrapText="1"/>
    </xf>
    <xf numFmtId="0" fontId="94" fillId="0" borderId="2" xfId="6" applyFont="1" applyBorder="1" applyAlignment="1">
      <alignment horizontal="center" wrapText="1"/>
    </xf>
    <xf numFmtId="0" fontId="94" fillId="0" borderId="2" xfId="6" applyFont="1" applyBorder="1"/>
    <xf numFmtId="0" fontId="46" fillId="0" borderId="0" xfId="6" applyFont="1" applyBorder="1" applyAlignment="1">
      <alignment horizontal="center"/>
    </xf>
    <xf numFmtId="0" fontId="23" fillId="0" borderId="2" xfId="2381" applyFont="1" applyBorder="1" applyAlignment="1">
      <alignment horizontal="center" vertical="center"/>
    </xf>
    <xf numFmtId="0" fontId="23" fillId="0" borderId="2" xfId="6" applyFont="1" applyFill="1" applyBorder="1" applyAlignment="1">
      <alignment horizontal="center" vertical="center"/>
    </xf>
    <xf numFmtId="0" fontId="23" fillId="0" borderId="2" xfId="6" applyBorder="1" applyAlignment="1">
      <alignment horizontal="center" vertical="center"/>
    </xf>
    <xf numFmtId="1" fontId="23" fillId="0" borderId="2" xfId="6" applyNumberFormat="1" applyBorder="1" applyAlignment="1">
      <alignment horizontal="center" vertical="center"/>
    </xf>
    <xf numFmtId="0" fontId="29" fillId="0" borderId="2" xfId="2381" applyFont="1" applyBorder="1" applyAlignment="1">
      <alignment horizontal="center"/>
    </xf>
    <xf numFmtId="1" fontId="23" fillId="0" borderId="2" xfId="6" applyNumberFormat="1" applyFont="1" applyBorder="1" applyAlignment="1">
      <alignment horizontal="center"/>
    </xf>
    <xf numFmtId="1" fontId="23" fillId="0" borderId="2" xfId="6" applyNumberFormat="1" applyBorder="1" applyAlignment="1">
      <alignment horizontal="center"/>
    </xf>
    <xf numFmtId="0" fontId="23" fillId="3" borderId="2" xfId="6" applyFont="1" applyFill="1" applyBorder="1" applyAlignment="1">
      <alignment horizontal="center" vertical="center"/>
    </xf>
    <xf numFmtId="0" fontId="23" fillId="3" borderId="2" xfId="6" applyFill="1" applyBorder="1" applyAlignment="1">
      <alignment horizontal="center"/>
    </xf>
    <xf numFmtId="0" fontId="18" fillId="0" borderId="2" xfId="2381" applyFont="1" applyBorder="1" applyAlignment="1">
      <alignment horizontal="center"/>
    </xf>
    <xf numFmtId="0" fontId="23" fillId="0" borderId="10" xfId="6" applyFill="1" applyBorder="1" applyAlignment="1">
      <alignment horizontal="center"/>
    </xf>
    <xf numFmtId="0" fontId="18" fillId="0" borderId="6" xfId="6" applyFont="1" applyBorder="1" applyAlignment="1"/>
    <xf numFmtId="1" fontId="18" fillId="0" borderId="2" xfId="6" applyNumberFormat="1" applyFont="1" applyBorder="1" applyAlignment="1">
      <alignment horizontal="center"/>
    </xf>
    <xf numFmtId="0" fontId="116" fillId="0" borderId="0" xfId="6" applyFont="1" applyAlignment="1">
      <alignment horizontal="center"/>
    </xf>
    <xf numFmtId="0" fontId="117" fillId="0" borderId="0" xfId="6" applyFont="1"/>
    <xf numFmtId="0" fontId="115" fillId="0" borderId="2" xfId="6" applyFont="1" applyBorder="1" applyAlignment="1"/>
    <xf numFmtId="0" fontId="117" fillId="0" borderId="2" xfId="6" applyFont="1" applyBorder="1"/>
    <xf numFmtId="0" fontId="115" fillId="0" borderId="2" xfId="6" applyFont="1" applyBorder="1" applyAlignment="1">
      <alignment horizontal="center" vertical="top" wrapText="1"/>
    </xf>
    <xf numFmtId="0" fontId="118" fillId="0" borderId="2" xfId="6" quotePrefix="1" applyFont="1" applyBorder="1" applyAlignment="1">
      <alignment horizontal="center" vertical="top" wrapText="1"/>
    </xf>
    <xf numFmtId="0" fontId="28" fillId="0" borderId="2" xfId="6" applyFont="1" applyBorder="1" applyAlignment="1">
      <alignment horizontal="center" vertical="center"/>
    </xf>
    <xf numFmtId="0" fontId="119" fillId="0" borderId="2" xfId="6" applyFont="1" applyFill="1" applyBorder="1" applyAlignment="1">
      <alignment vertical="center"/>
    </xf>
    <xf numFmtId="1" fontId="119" fillId="3" borderId="2" xfId="6" applyNumberFormat="1" applyFont="1" applyFill="1" applyBorder="1" applyAlignment="1">
      <alignment horizontal="center" vertical="center"/>
    </xf>
    <xf numFmtId="1" fontId="119" fillId="0" borderId="2" xfId="6" applyNumberFormat="1" applyFont="1" applyBorder="1" applyAlignment="1">
      <alignment horizontal="center" vertical="center"/>
    </xf>
    <xf numFmtId="167" fontId="119" fillId="3" borderId="2" xfId="6" applyNumberFormat="1" applyFont="1" applyFill="1" applyBorder="1" applyAlignment="1">
      <alignment horizontal="center" vertical="center"/>
    </xf>
    <xf numFmtId="0" fontId="28" fillId="0" borderId="2" xfId="6" applyFont="1" applyBorder="1" applyAlignment="1">
      <alignment horizontal="center"/>
    </xf>
    <xf numFmtId="1" fontId="119" fillId="0" borderId="2" xfId="6" applyNumberFormat="1" applyFont="1" applyBorder="1" applyAlignment="1">
      <alignment horizontal="center"/>
    </xf>
    <xf numFmtId="1" fontId="119" fillId="0" borderId="2" xfId="6" applyNumberFormat="1" applyFont="1" applyBorder="1" applyAlignment="1">
      <alignment horizontal="center" vertical="center" wrapText="1"/>
    </xf>
    <xf numFmtId="167" fontId="119" fillId="0" borderId="2" xfId="6" applyNumberFormat="1" applyFont="1" applyBorder="1" applyAlignment="1">
      <alignment horizontal="center"/>
    </xf>
    <xf numFmtId="1" fontId="119" fillId="0" borderId="2" xfId="2381" applyNumberFormat="1" applyFont="1" applyBorder="1" applyAlignment="1">
      <alignment horizontal="center"/>
    </xf>
    <xf numFmtId="167" fontId="119" fillId="0" borderId="2" xfId="2381" applyNumberFormat="1" applyFont="1" applyBorder="1" applyAlignment="1">
      <alignment horizontal="center"/>
    </xf>
    <xf numFmtId="1" fontId="20" fillId="0" borderId="2" xfId="2381" applyNumberFormat="1" applyFont="1" applyBorder="1" applyAlignment="1">
      <alignment horizontal="center"/>
    </xf>
    <xf numFmtId="1" fontId="119" fillId="0" borderId="2" xfId="6" applyNumberFormat="1" applyFont="1" applyFill="1" applyBorder="1" applyAlignment="1">
      <alignment horizontal="center"/>
    </xf>
    <xf numFmtId="1" fontId="22" fillId="0" borderId="2" xfId="6" applyNumberFormat="1" applyFont="1" applyBorder="1" applyAlignment="1">
      <alignment horizontal="center"/>
    </xf>
    <xf numFmtId="167" fontId="22" fillId="0" borderId="2" xfId="6" applyNumberFormat="1" applyFont="1" applyBorder="1" applyAlignment="1">
      <alignment horizontal="center"/>
    </xf>
    <xf numFmtId="0" fontId="22" fillId="0" borderId="0" xfId="6" applyFont="1" applyBorder="1" applyAlignment="1">
      <alignment horizontal="center"/>
    </xf>
    <xf numFmtId="1" fontId="22" fillId="0" borderId="0" xfId="6" applyNumberFormat="1" applyFont="1" applyBorder="1" applyAlignment="1">
      <alignment horizontal="center"/>
    </xf>
    <xf numFmtId="167" fontId="22" fillId="0" borderId="0" xfId="6" applyNumberFormat="1" applyFont="1" applyBorder="1" applyAlignment="1">
      <alignment horizontal="center"/>
    </xf>
    <xf numFmtId="0" fontId="28" fillId="0" borderId="0" xfId="6" applyFont="1"/>
    <xf numFmtId="0" fontId="23" fillId="0" borderId="0" xfId="6" applyAlignment="1">
      <alignment horizontal="right"/>
    </xf>
    <xf numFmtId="0" fontId="18" fillId="0" borderId="0" xfId="2381" applyFont="1" applyAlignment="1">
      <alignment horizontal="right" vertical="top" wrapText="1"/>
    </xf>
    <xf numFmtId="0" fontId="18" fillId="0" borderId="0" xfId="2381" applyFont="1" applyAlignment="1">
      <alignment horizontal="right"/>
    </xf>
    <xf numFmtId="0" fontId="23" fillId="0" borderId="0" xfId="2" applyAlignment="1">
      <alignment horizontal="right"/>
    </xf>
    <xf numFmtId="0" fontId="18" fillId="0" borderId="0" xfId="6" applyFont="1" applyBorder="1" applyAlignment="1">
      <alignment horizontal="center" vertical="center" wrapText="1"/>
    </xf>
    <xf numFmtId="0" fontId="33" fillId="0" borderId="0" xfId="6" applyFont="1" applyBorder="1" applyAlignment="1"/>
    <xf numFmtId="0" fontId="33" fillId="0" borderId="0" xfId="6" applyFont="1" applyBorder="1" applyAlignment="1">
      <alignment horizontal="center"/>
    </xf>
    <xf numFmtId="0" fontId="28" fillId="0" borderId="2" xfId="6" applyFont="1" applyFill="1" applyBorder="1" applyAlignment="1">
      <alignment vertical="center"/>
    </xf>
    <xf numFmtId="2" fontId="23" fillId="0" borderId="2" xfId="2" applyNumberFormat="1" applyBorder="1" applyAlignment="1">
      <alignment horizontal="center"/>
    </xf>
    <xf numFmtId="0" fontId="28" fillId="3" borderId="2" xfId="6" applyFont="1" applyFill="1" applyBorder="1" applyAlignment="1">
      <alignment vertical="center"/>
    </xf>
    <xf numFmtId="0" fontId="18" fillId="0" borderId="0" xfId="6" applyFont="1" applyBorder="1" applyAlignment="1">
      <alignment horizontal="center"/>
    </xf>
    <xf numFmtId="0" fontId="18" fillId="0" borderId="0" xfId="6" applyFont="1" applyBorder="1"/>
    <xf numFmtId="0" fontId="18" fillId="0" borderId="0" xfId="2382" applyFont="1"/>
    <xf numFmtId="0" fontId="22" fillId="0" borderId="0" xfId="2382" applyFont="1"/>
    <xf numFmtId="0" fontId="20" fillId="0" borderId="2" xfId="2382" applyFont="1" applyBorder="1" applyAlignment="1">
      <alignment horizontal="center" vertical="top" wrapText="1"/>
    </xf>
    <xf numFmtId="0" fontId="20" fillId="3" borderId="2" xfId="2382" quotePrefix="1" applyFont="1" applyFill="1" applyBorder="1" applyAlignment="1">
      <alignment horizontal="center" vertical="center" wrapText="1"/>
    </xf>
    <xf numFmtId="0" fontId="18" fillId="0" borderId="0" xfId="2382" applyFont="1" applyBorder="1"/>
    <xf numFmtId="0" fontId="20" fillId="0" borderId="2" xfId="2382" applyFont="1" applyBorder="1" applyAlignment="1">
      <alignment horizontal="left"/>
    </xf>
    <xf numFmtId="0" fontId="20" fillId="3" borderId="2" xfId="2382" applyFont="1" applyFill="1" applyBorder="1" applyAlignment="1">
      <alignment horizontal="center" vertical="center" wrapText="1"/>
    </xf>
    <xf numFmtId="0" fontId="120" fillId="3" borderId="2" xfId="2382" quotePrefix="1" applyFont="1" applyFill="1" applyBorder="1" applyAlignment="1">
      <alignment horizontal="center" vertical="center" wrapText="1"/>
    </xf>
    <xf numFmtId="0" fontId="20" fillId="0" borderId="2" xfId="2382" applyFont="1" applyBorder="1" applyAlignment="1">
      <alignment horizontal="center"/>
    </xf>
    <xf numFmtId="0" fontId="20" fillId="0" borderId="2" xfId="2382" applyFont="1" applyBorder="1" applyAlignment="1">
      <alignment horizontal="left" vertical="center"/>
    </xf>
    <xf numFmtId="0" fontId="20" fillId="0" borderId="2" xfId="2382" applyFont="1" applyBorder="1" applyAlignment="1">
      <alignment horizontal="center" vertical="center"/>
    </xf>
    <xf numFmtId="0" fontId="18" fillId="0" borderId="0" xfId="2382" applyFont="1" applyBorder="1" applyAlignment="1">
      <alignment horizontal="left" vertical="center"/>
    </xf>
    <xf numFmtId="0" fontId="18" fillId="0" borderId="0" xfId="2382" applyFont="1" applyAlignment="1">
      <alignment horizontal="left" vertical="center"/>
    </xf>
    <xf numFmtId="0" fontId="119" fillId="0" borderId="2" xfId="2382" applyFont="1" applyBorder="1" applyAlignment="1"/>
    <xf numFmtId="0" fontId="20" fillId="0" borderId="2" xfId="2382" applyFont="1" applyBorder="1"/>
    <xf numFmtId="0" fontId="119" fillId="0" borderId="2" xfId="2382" applyFont="1" applyBorder="1"/>
    <xf numFmtId="0" fontId="20" fillId="0" borderId="2" xfId="2382" applyFont="1" applyFill="1" applyBorder="1" applyAlignment="1">
      <alignment horizontal="left"/>
    </xf>
    <xf numFmtId="0" fontId="119" fillId="0" borderId="2" xfId="2382" applyFont="1" applyFill="1" applyBorder="1"/>
    <xf numFmtId="0" fontId="20" fillId="0" borderId="2" xfId="2382" applyFont="1" applyFill="1" applyBorder="1" applyAlignment="1">
      <alignment horizontal="center"/>
    </xf>
    <xf numFmtId="0" fontId="23" fillId="0" borderId="0" xfId="2382" applyFont="1"/>
    <xf numFmtId="0" fontId="20" fillId="0" borderId="2" xfId="2382" applyFont="1" applyBorder="1" applyAlignment="1">
      <alignment vertical="top" wrapText="1"/>
    </xf>
    <xf numFmtId="0" fontId="20" fillId="0" borderId="2" xfId="2382" applyFont="1" applyBorder="1" applyAlignment="1">
      <alignment horizontal="left" wrapText="1"/>
    </xf>
    <xf numFmtId="0" fontId="20" fillId="0" borderId="2" xfId="2382" applyFont="1" applyFill="1" applyBorder="1"/>
    <xf numFmtId="0" fontId="121" fillId="3" borderId="2" xfId="2382" applyFont="1" applyFill="1" applyBorder="1"/>
    <xf numFmtId="0" fontId="121" fillId="3" borderId="2" xfId="2382" applyFont="1" applyFill="1" applyBorder="1" applyAlignment="1">
      <alignment horizontal="center"/>
    </xf>
    <xf numFmtId="0" fontId="79" fillId="3" borderId="2" xfId="2382" applyFont="1" applyFill="1" applyBorder="1"/>
    <xf numFmtId="0" fontId="79" fillId="3" borderId="0" xfId="2382" applyFont="1" applyFill="1"/>
    <xf numFmtId="0" fontId="33" fillId="0" borderId="0" xfId="2" applyFont="1" applyAlignment="1">
      <alignment horizontal="right"/>
    </xf>
    <xf numFmtId="0" fontId="23" fillId="0" borderId="2" xfId="2" applyFont="1" applyBorder="1" applyAlignment="1">
      <alignment horizontal="center" vertical="top" wrapText="1"/>
    </xf>
    <xf numFmtId="0" fontId="23" fillId="0" borderId="0" xfId="2" applyBorder="1"/>
    <xf numFmtId="0" fontId="92" fillId="0" borderId="2" xfId="2" applyFont="1" applyBorder="1"/>
    <xf numFmtId="2" fontId="18" fillId="0" borderId="2" xfId="6" applyNumberFormat="1" applyFont="1" applyBorder="1"/>
    <xf numFmtId="0" fontId="54" fillId="0" borderId="0" xfId="6" applyFont="1" applyAlignment="1">
      <alignment horizontal="center"/>
    </xf>
    <xf numFmtId="0" fontId="46" fillId="3" borderId="1" xfId="6" applyFont="1" applyFill="1" applyBorder="1" applyAlignment="1">
      <alignment horizontal="center" vertical="top" wrapText="1"/>
    </xf>
    <xf numFmtId="0" fontId="46" fillId="3" borderId="12" xfId="6" applyFont="1" applyFill="1" applyBorder="1" applyAlignment="1">
      <alignment horizontal="center" vertical="top" wrapText="1"/>
    </xf>
    <xf numFmtId="0" fontId="46" fillId="3" borderId="2" xfId="6" applyFont="1" applyFill="1" applyBorder="1" applyAlignment="1">
      <alignment horizontal="center" vertical="top" wrapText="1"/>
    </xf>
    <xf numFmtId="0" fontId="47" fillId="0" borderId="5" xfId="6" quotePrefix="1" applyFont="1" applyBorder="1" applyAlignment="1">
      <alignment horizontal="center" vertical="top" wrapText="1"/>
    </xf>
    <xf numFmtId="0" fontId="23" fillId="3" borderId="5" xfId="6" applyFill="1" applyBorder="1"/>
    <xf numFmtId="0" fontId="23" fillId="3" borderId="10" xfId="6" applyFill="1" applyBorder="1"/>
    <xf numFmtId="0" fontId="23" fillId="3" borderId="11" xfId="6" applyFill="1" applyBorder="1"/>
    <xf numFmtId="0" fontId="55" fillId="0" borderId="0" xfId="6" applyFont="1"/>
    <xf numFmtId="0" fontId="18" fillId="0" borderId="0" xfId="0" applyFont="1" applyAlignment="1">
      <alignment vertical="top" wrapText="1"/>
    </xf>
    <xf numFmtId="0" fontId="23" fillId="0" borderId="0" xfId="0" applyFont="1"/>
    <xf numFmtId="0" fontId="30" fillId="0" borderId="0" xfId="6" applyFont="1" applyAlignment="1">
      <alignment horizontal="left"/>
    </xf>
    <xf numFmtId="0" fontId="25" fillId="0" borderId="0" xfId="6" applyFont="1" applyAlignment="1">
      <alignment horizontal="center"/>
    </xf>
    <xf numFmtId="0" fontId="18" fillId="0" borderId="0" xfId="6" applyFont="1" applyBorder="1" applyAlignment="1">
      <alignment horizontal="right"/>
    </xf>
    <xf numFmtId="0" fontId="18" fillId="0" borderId="0" xfId="6" applyFont="1" applyAlignment="1">
      <alignment wrapText="1"/>
    </xf>
    <xf numFmtId="0" fontId="29" fillId="3" borderId="2" xfId="6" applyFont="1" applyFill="1" applyBorder="1" applyAlignment="1">
      <alignment horizontal="center" vertical="top" wrapText="1"/>
    </xf>
    <xf numFmtId="2" fontId="23" fillId="0" borderId="0" xfId="6" applyNumberFormat="1" applyFont="1"/>
    <xf numFmtId="2" fontId="64" fillId="0" borderId="0" xfId="6" applyNumberFormat="1" applyFont="1"/>
    <xf numFmtId="0" fontId="29" fillId="3" borderId="2" xfId="6" applyFont="1" applyFill="1" applyBorder="1" applyAlignment="1">
      <alignment horizontal="center" vertical="top"/>
    </xf>
    <xf numFmtId="0" fontId="23" fillId="3" borderId="2" xfId="6" applyFont="1" applyFill="1" applyBorder="1" applyAlignment="1">
      <alignment horizontal="center"/>
    </xf>
    <xf numFmtId="0" fontId="74" fillId="3" borderId="2" xfId="6" applyFont="1" applyFill="1" applyBorder="1" applyAlignment="1">
      <alignment horizontal="center" vertical="top"/>
    </xf>
    <xf numFmtId="2" fontId="23" fillId="3" borderId="2" xfId="6" applyNumberFormat="1" applyFont="1" applyFill="1" applyBorder="1" applyAlignment="1"/>
    <xf numFmtId="2" fontId="23" fillId="3" borderId="0" xfId="6" applyNumberFormat="1" applyFont="1" applyFill="1"/>
    <xf numFmtId="0" fontId="23" fillId="3" borderId="0" xfId="6" applyFont="1" applyFill="1"/>
    <xf numFmtId="0" fontId="23" fillId="0" borderId="0" xfId="6" applyFont="1" applyBorder="1"/>
    <xf numFmtId="0" fontId="23" fillId="3" borderId="2" xfId="6" applyFont="1" applyFill="1" applyBorder="1" applyAlignment="1">
      <alignment horizontal="center" vertical="top" wrapText="1"/>
    </xf>
    <xf numFmtId="2" fontId="23" fillId="0" borderId="2" xfId="6" applyNumberFormat="1" applyFont="1" applyBorder="1" applyAlignment="1">
      <alignment horizontal="right"/>
    </xf>
    <xf numFmtId="2" fontId="23" fillId="0" borderId="5" xfId="6" applyNumberFormat="1" applyFont="1" applyBorder="1" applyAlignment="1">
      <alignment horizontal="right"/>
    </xf>
    <xf numFmtId="0" fontId="23" fillId="3" borderId="2" xfId="6" applyFont="1" applyFill="1" applyBorder="1" applyAlignment="1">
      <alignment horizontal="center" vertical="top"/>
    </xf>
    <xf numFmtId="0" fontId="83" fillId="3" borderId="2" xfId="6" applyFont="1" applyFill="1" applyBorder="1" applyAlignment="1">
      <alignment horizontal="center" vertical="top"/>
    </xf>
    <xf numFmtId="2" fontId="23" fillId="3" borderId="2" xfId="6" applyNumberFormat="1" applyFont="1" applyFill="1" applyBorder="1" applyAlignment="1">
      <alignment horizontal="right"/>
    </xf>
    <xf numFmtId="2" fontId="23" fillId="3" borderId="5" xfId="6" applyNumberFormat="1" applyFont="1" applyFill="1" applyBorder="1" applyAlignment="1">
      <alignment horizontal="right"/>
    </xf>
    <xf numFmtId="2" fontId="18" fillId="0" borderId="2" xfId="6" applyNumberFormat="1" applyFont="1" applyBorder="1" applyAlignment="1">
      <alignment horizontal="right"/>
    </xf>
    <xf numFmtId="0" fontId="23" fillId="7" borderId="0" xfId="6" applyFont="1" applyFill="1"/>
    <xf numFmtId="0" fontId="28" fillId="7" borderId="0" xfId="6" applyFont="1" applyFill="1"/>
    <xf numFmtId="0" fontId="18" fillId="3" borderId="0" xfId="6" applyFont="1" applyFill="1" applyBorder="1" applyAlignment="1">
      <alignment horizontal="right"/>
    </xf>
    <xf numFmtId="0" fontId="18" fillId="3" borderId="5" xfId="6" applyFont="1" applyFill="1" applyBorder="1" applyAlignment="1">
      <alignment horizontal="center" vertical="top" wrapText="1"/>
    </xf>
    <xf numFmtId="0" fontId="33" fillId="3" borderId="2" xfId="6" applyFont="1" applyFill="1" applyBorder="1" applyAlignment="1">
      <alignment horizontal="center" vertical="top" wrapText="1"/>
    </xf>
    <xf numFmtId="0" fontId="18" fillId="7" borderId="0" xfId="6" applyFont="1" applyFill="1"/>
    <xf numFmtId="0" fontId="23" fillId="3" borderId="2" xfId="6" applyFont="1" applyFill="1" applyBorder="1"/>
    <xf numFmtId="0" fontId="23" fillId="3" borderId="5" xfId="6" applyFont="1" applyFill="1" applyBorder="1" applyAlignment="1"/>
    <xf numFmtId="2" fontId="23" fillId="3" borderId="2" xfId="6" applyNumberFormat="1" applyFont="1" applyFill="1" applyBorder="1"/>
    <xf numFmtId="0" fontId="64" fillId="3" borderId="0" xfId="6" applyFont="1" applyFill="1"/>
    <xf numFmtId="0" fontId="23" fillId="3" borderId="6" xfId="6" applyFont="1" applyFill="1" applyBorder="1"/>
    <xf numFmtId="0" fontId="23" fillId="8" borderId="0" xfId="6" applyFont="1" applyFill="1"/>
    <xf numFmtId="0" fontId="64" fillId="7" borderId="0" xfId="6" applyFont="1" applyFill="1"/>
    <xf numFmtId="0" fontId="64" fillId="8" borderId="0" xfId="6" applyFont="1" applyFill="1"/>
    <xf numFmtId="0" fontId="18" fillId="3" borderId="2" xfId="6" applyFont="1" applyFill="1" applyBorder="1" applyAlignment="1">
      <alignment horizontal="center"/>
    </xf>
    <xf numFmtId="0" fontId="18" fillId="3" borderId="2" xfId="6" applyFont="1" applyFill="1" applyBorder="1"/>
    <xf numFmtId="2" fontId="18" fillId="3" borderId="2" xfId="6" applyNumberFormat="1" applyFont="1" applyFill="1" applyBorder="1"/>
    <xf numFmtId="0" fontId="23" fillId="3" borderId="0" xfId="6" applyFont="1" applyFill="1" applyBorder="1"/>
    <xf numFmtId="0" fontId="18" fillId="3" borderId="0" xfId="6" applyFont="1" applyFill="1" applyBorder="1" applyAlignment="1">
      <alignment horizontal="left"/>
    </xf>
    <xf numFmtId="0" fontId="18" fillId="3" borderId="0" xfId="6" applyFont="1" applyFill="1" applyBorder="1"/>
    <xf numFmtId="2" fontId="23" fillId="3" borderId="0" xfId="6" applyNumberFormat="1" applyFont="1" applyFill="1" applyBorder="1"/>
    <xf numFmtId="0" fontId="18" fillId="3" borderId="0" xfId="6" applyFont="1" applyFill="1"/>
    <xf numFmtId="0" fontId="33" fillId="7" borderId="0" xfId="6" applyFont="1" applyFill="1"/>
    <xf numFmtId="0" fontId="28" fillId="3" borderId="0" xfId="6" applyFont="1" applyFill="1"/>
    <xf numFmtId="2" fontId="23" fillId="0" borderId="0" xfId="6" applyNumberFormat="1" applyFont="1" applyFill="1"/>
    <xf numFmtId="2" fontId="18" fillId="4" borderId="0" xfId="2" applyNumberFormat="1" applyFont="1" applyFill="1"/>
    <xf numFmtId="1" fontId="18" fillId="0" borderId="0" xfId="2" applyNumberFormat="1" applyFont="1" applyFill="1"/>
    <xf numFmtId="0" fontId="23" fillId="0" borderId="2" xfId="0" applyFont="1" applyBorder="1" applyAlignment="1">
      <alignment horizontal="center" vertical="top" wrapText="1"/>
    </xf>
    <xf numFmtId="9" fontId="18" fillId="0" borderId="0" xfId="2383" applyFont="1"/>
    <xf numFmtId="2" fontId="23" fillId="4" borderId="0" xfId="6" applyNumberFormat="1" applyFont="1" applyFill="1"/>
    <xf numFmtId="2" fontId="23" fillId="0" borderId="0" xfId="6" applyNumberFormat="1" applyFont="1" applyAlignment="1">
      <alignment vertical="top" wrapText="1"/>
    </xf>
    <xf numFmtId="9" fontId="23" fillId="3" borderId="0" xfId="2383" applyFont="1" applyFill="1"/>
    <xf numFmtId="1" fontId="0" fillId="0" borderId="0" xfId="0" applyNumberFormat="1" applyFill="1" applyBorder="1"/>
    <xf numFmtId="1" fontId="18" fillId="0" borderId="0" xfId="0" applyNumberFormat="1" applyFont="1" applyAlignment="1">
      <alignment vertical="top" wrapText="1"/>
    </xf>
    <xf numFmtId="0" fontId="1" fillId="0" borderId="0" xfId="439" applyFont="1" applyFill="1" applyBorder="1"/>
    <xf numFmtId="167" fontId="7" fillId="0" borderId="2" xfId="439" applyNumberFormat="1" applyBorder="1"/>
    <xf numFmtId="2" fontId="94" fillId="0" borderId="2" xfId="439" applyNumberFormat="1" applyFont="1" applyBorder="1"/>
    <xf numFmtId="0" fontId="123" fillId="0" borderId="19" xfId="0" applyFont="1" applyBorder="1" applyAlignment="1">
      <alignment horizontal="right"/>
    </xf>
    <xf numFmtId="0" fontId="123" fillId="0" borderId="20" xfId="0" applyFont="1" applyBorder="1" applyAlignment="1">
      <alignment horizontal="right"/>
    </xf>
    <xf numFmtId="1" fontId="7" fillId="0" borderId="0" xfId="439" applyNumberFormat="1"/>
    <xf numFmtId="0" fontId="123" fillId="0" borderId="21" xfId="0" applyFont="1" applyBorder="1" applyAlignment="1">
      <alignment horizontal="right"/>
    </xf>
    <xf numFmtId="0" fontId="123" fillId="0" borderId="22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8" fillId="0" borderId="1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31" fillId="0" borderId="2" xfId="4" applyFont="1" applyBorder="1" applyAlignment="1">
      <alignment horizontal="center" vertical="top" wrapText="1"/>
    </xf>
    <xf numFmtId="0" fontId="31" fillId="0" borderId="2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0" fontId="31" fillId="0" borderId="10" xfId="4" applyFont="1" applyBorder="1" applyAlignment="1">
      <alignment horizontal="center" vertical="center" wrapText="1"/>
    </xf>
    <xf numFmtId="0" fontId="31" fillId="0" borderId="3" xfId="4" applyFont="1" applyBorder="1" applyAlignment="1">
      <alignment horizontal="center" vertical="center" wrapText="1"/>
    </xf>
    <xf numFmtId="0" fontId="31" fillId="0" borderId="12" xfId="4" applyFont="1" applyBorder="1" applyAlignment="1">
      <alignment horizontal="center" vertical="center" wrapText="1"/>
    </xf>
    <xf numFmtId="0" fontId="31" fillId="0" borderId="13" xfId="4" applyFont="1" applyBorder="1" applyAlignment="1">
      <alignment horizontal="center" vertical="center" wrapText="1"/>
    </xf>
    <xf numFmtId="0" fontId="31" fillId="0" borderId="14" xfId="4" applyFont="1" applyBorder="1" applyAlignment="1">
      <alignment horizontal="center" vertical="center" wrapText="1"/>
    </xf>
    <xf numFmtId="0" fontId="31" fillId="0" borderId="8" xfId="4" applyFont="1" applyBorder="1" applyAlignment="1">
      <alignment horizontal="center" vertical="center" wrapText="1"/>
    </xf>
    <xf numFmtId="0" fontId="31" fillId="0" borderId="7" xfId="4" applyFont="1" applyBorder="1" applyAlignment="1">
      <alignment horizontal="center" vertical="center" wrapText="1"/>
    </xf>
    <xf numFmtId="0" fontId="31" fillId="0" borderId="15" xfId="4" applyFont="1" applyBorder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39" fillId="0" borderId="0" xfId="2" applyFont="1" applyAlignment="1">
      <alignment horizontal="center"/>
    </xf>
    <xf numFmtId="0" fontId="42" fillId="0" borderId="0" xfId="2" applyFont="1" applyAlignment="1">
      <alignment horizontal="center"/>
    </xf>
    <xf numFmtId="0" fontId="18" fillId="0" borderId="0" xfId="4" applyFont="1" applyAlignment="1">
      <alignment horizontal="left"/>
    </xf>
    <xf numFmtId="0" fontId="33" fillId="0" borderId="7" xfId="4" applyFont="1" applyBorder="1" applyAlignment="1">
      <alignment horizontal="center"/>
    </xf>
    <xf numFmtId="0" fontId="31" fillId="0" borderId="12" xfId="4" applyFont="1" applyBorder="1" applyAlignment="1">
      <alignment horizontal="center" vertical="top" wrapText="1"/>
    </xf>
    <xf numFmtId="0" fontId="31" fillId="0" borderId="13" xfId="4" applyFont="1" applyBorder="1" applyAlignment="1">
      <alignment horizontal="center" vertical="top" wrapText="1"/>
    </xf>
    <xf numFmtId="0" fontId="31" fillId="0" borderId="14" xfId="4" applyFont="1" applyBorder="1" applyAlignment="1">
      <alignment horizontal="center" vertical="top" wrapText="1"/>
    </xf>
    <xf numFmtId="0" fontId="31" fillId="0" borderId="8" xfId="4" applyFont="1" applyBorder="1" applyAlignment="1">
      <alignment horizontal="center" vertical="top" wrapText="1"/>
    </xf>
    <xf numFmtId="0" fontId="31" fillId="0" borderId="7" xfId="4" applyFont="1" applyBorder="1" applyAlignment="1">
      <alignment horizontal="center" vertical="top" wrapText="1"/>
    </xf>
    <xf numFmtId="0" fontId="31" fillId="0" borderId="15" xfId="4" applyFont="1" applyBorder="1" applyAlignment="1">
      <alignment horizontal="center" vertical="top" wrapText="1"/>
    </xf>
    <xf numFmtId="0" fontId="28" fillId="0" borderId="5" xfId="4" applyFont="1" applyBorder="1" applyAlignment="1">
      <alignment horizontal="center" vertical="top" wrapText="1"/>
    </xf>
    <xf numFmtId="0" fontId="28" fillId="0" borderId="6" xfId="4" applyFont="1" applyBorder="1" applyAlignment="1">
      <alignment horizontal="center" vertical="top" wrapText="1"/>
    </xf>
    <xf numFmtId="0" fontId="29" fillId="0" borderId="0" xfId="4" applyFont="1" applyAlignment="1">
      <alignment horizontal="left"/>
    </xf>
    <xf numFmtId="0" fontId="22" fillId="0" borderId="0" xfId="2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18" fillId="0" borderId="2" xfId="1" applyFont="1" applyBorder="1" applyAlignment="1">
      <alignment horizontal="center" vertical="top" wrapText="1"/>
    </xf>
    <xf numFmtId="0" fontId="18" fillId="3" borderId="1" xfId="1" applyFont="1" applyFill="1" applyBorder="1" applyAlignment="1">
      <alignment horizontal="center" vertical="top" wrapText="1"/>
    </xf>
    <xf numFmtId="0" fontId="18" fillId="3" borderId="10" xfId="1" applyFont="1" applyFill="1" applyBorder="1" applyAlignment="1">
      <alignment horizontal="center" vertical="top" wrapText="1"/>
    </xf>
    <xf numFmtId="0" fontId="18" fillId="3" borderId="3" xfId="1" applyFont="1" applyFill="1" applyBorder="1" applyAlignment="1">
      <alignment horizontal="center" vertical="top" wrapText="1"/>
    </xf>
    <xf numFmtId="0" fontId="24" fillId="0" borderId="0" xfId="1" applyFont="1" applyBorder="1" applyAlignment="1">
      <alignment horizontal="left"/>
    </xf>
    <xf numFmtId="0" fontId="33" fillId="0" borderId="7" xfId="0" applyFont="1" applyBorder="1" applyAlignment="1">
      <alignment horizontal="right"/>
    </xf>
    <xf numFmtId="0" fontId="18" fillId="0" borderId="1" xfId="1" applyFont="1" applyBorder="1" applyAlignment="1">
      <alignment horizontal="center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2" xfId="1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5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57" fillId="0" borderId="2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3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18" fillId="0" borderId="0" xfId="1" applyFont="1" applyAlignment="1">
      <alignment horizontal="center" vertical="top" wrapText="1"/>
    </xf>
    <xf numFmtId="0" fontId="33" fillId="0" borderId="7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top" wrapText="1"/>
    </xf>
    <xf numFmtId="0" fontId="46" fillId="0" borderId="3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vertical="top" wrapText="1"/>
    </xf>
    <xf numFmtId="0" fontId="46" fillId="0" borderId="5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 wrapText="1"/>
    </xf>
    <xf numFmtId="0" fontId="46" fillId="0" borderId="6" xfId="0" applyFont="1" applyBorder="1" applyAlignment="1">
      <alignment horizontal="center" vertical="top" wrapText="1"/>
    </xf>
    <xf numFmtId="0" fontId="18" fillId="0" borderId="13" xfId="1" applyFont="1" applyBorder="1" applyAlignment="1">
      <alignment horizontal="center" vertical="top" wrapText="1"/>
    </xf>
    <xf numFmtId="0" fontId="18" fillId="3" borderId="1" xfId="1" quotePrefix="1" applyFont="1" applyFill="1" applyBorder="1" applyAlignment="1">
      <alignment horizontal="center" vertical="center" wrapText="1"/>
    </xf>
    <xf numFmtId="0" fontId="18" fillId="3" borderId="3" xfId="1" quotePrefix="1" applyFont="1" applyFill="1" applyBorder="1" applyAlignment="1">
      <alignment horizontal="center" vertical="center" wrapText="1"/>
    </xf>
    <xf numFmtId="0" fontId="18" fillId="3" borderId="5" xfId="1" quotePrefix="1" applyFont="1" applyFill="1" applyBorder="1" applyAlignment="1">
      <alignment horizontal="center" vertical="center" wrapText="1"/>
    </xf>
    <xf numFmtId="0" fontId="18" fillId="3" borderId="9" xfId="1" quotePrefix="1" applyFont="1" applyFill="1" applyBorder="1" applyAlignment="1">
      <alignment horizontal="center" vertical="center" wrapText="1"/>
    </xf>
    <xf numFmtId="0" fontId="18" fillId="3" borderId="6" xfId="1" quotePrefix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21" fillId="0" borderId="0" xfId="1" applyFont="1" applyAlignment="1">
      <alignment horizontal="center"/>
    </xf>
    <xf numFmtId="0" fontId="21" fillId="0" borderId="0" xfId="1" applyFont="1" applyAlignment="1"/>
    <xf numFmtId="0" fontId="18" fillId="0" borderId="0" xfId="1" applyFont="1" applyAlignment="1">
      <alignment horizontal="left"/>
    </xf>
    <xf numFmtId="0" fontId="18" fillId="0" borderId="0" xfId="5" applyFont="1" applyAlignment="1">
      <alignment horizontal="center" vertical="top" wrapText="1"/>
    </xf>
    <xf numFmtId="0" fontId="18" fillId="0" borderId="0" xfId="5" applyFont="1" applyAlignment="1">
      <alignment horizontal="center"/>
    </xf>
    <xf numFmtId="0" fontId="43" fillId="0" borderId="0" xfId="0" applyFont="1" applyAlignment="1">
      <alignment horizontal="center" wrapText="1"/>
    </xf>
    <xf numFmtId="0" fontId="31" fillId="0" borderId="0" xfId="6" applyFont="1" applyAlignment="1">
      <alignment horizontal="center"/>
    </xf>
    <xf numFmtId="0" fontId="102" fillId="0" borderId="0" xfId="6" applyFont="1" applyAlignment="1">
      <alignment horizontal="center" wrapText="1"/>
    </xf>
    <xf numFmtId="0" fontId="18" fillId="0" borderId="0" xfId="0" applyFont="1" applyAlignment="1">
      <alignment vertical="top" wrapText="1"/>
    </xf>
    <xf numFmtId="0" fontId="31" fillId="0" borderId="0" xfId="0" applyFont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18" fillId="0" borderId="2" xfId="0" quotePrefix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vertical="center"/>
    </xf>
    <xf numFmtId="2" fontId="23" fillId="0" borderId="6" xfId="0" applyNumberFormat="1" applyFont="1" applyBorder="1" applyAlignment="1">
      <alignment vertical="center"/>
    </xf>
    <xf numFmtId="2" fontId="23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2" fontId="18" fillId="0" borderId="5" xfId="0" applyNumberFormat="1" applyFont="1" applyBorder="1" applyAlignment="1">
      <alignment vertical="center"/>
    </xf>
    <xf numFmtId="2" fontId="18" fillId="0" borderId="6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8" fillId="0" borderId="5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2" fontId="18" fillId="0" borderId="5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33" fillId="0" borderId="5" xfId="0" quotePrefix="1" applyFont="1" applyBorder="1" applyAlignment="1">
      <alignment horizontal="center" vertical="top" wrapText="1"/>
    </xf>
    <xf numFmtId="0" fontId="33" fillId="0" borderId="9" xfId="0" quotePrefix="1" applyFont="1" applyBorder="1" applyAlignment="1">
      <alignment horizontal="center" vertical="top" wrapText="1"/>
    </xf>
    <xf numFmtId="0" fontId="33" fillId="0" borderId="6" xfId="0" quotePrefix="1" applyFont="1" applyBorder="1" applyAlignment="1">
      <alignment horizontal="center" vertical="top" wrapText="1"/>
    </xf>
    <xf numFmtId="0" fontId="33" fillId="0" borderId="2" xfId="0" quotePrefix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6" applyFont="1" applyAlignment="1">
      <alignment horizontal="center"/>
    </xf>
    <xf numFmtId="0" fontId="22" fillId="0" borderId="0" xfId="6" applyFont="1" applyAlignment="1">
      <alignment horizontal="center"/>
    </xf>
    <xf numFmtId="0" fontId="32" fillId="0" borderId="0" xfId="6" applyFont="1" applyAlignment="1">
      <alignment horizontal="center"/>
    </xf>
    <xf numFmtId="0" fontId="18" fillId="0" borderId="0" xfId="6" applyFont="1" applyAlignment="1">
      <alignment horizontal="left"/>
    </xf>
    <xf numFmtId="0" fontId="18" fillId="0" borderId="0" xfId="6" applyFont="1" applyAlignment="1">
      <alignment horizontal="center" vertical="top" wrapText="1"/>
    </xf>
    <xf numFmtId="0" fontId="18" fillId="0" borderId="0" xfId="6" applyFont="1" applyAlignment="1">
      <alignment horizontal="right" vertical="top" wrapText="1"/>
    </xf>
    <xf numFmtId="0" fontId="18" fillId="0" borderId="0" xfId="6" applyFont="1" applyAlignment="1">
      <alignment horizontal="left" vertical="top" wrapText="1"/>
    </xf>
    <xf numFmtId="0" fontId="18" fillId="0" borderId="1" xfId="6" applyFont="1" applyBorder="1" applyAlignment="1">
      <alignment vertical="top"/>
    </xf>
    <xf numFmtId="0" fontId="18" fillId="0" borderId="3" xfId="6" applyFont="1" applyBorder="1" applyAlignment="1">
      <alignment vertical="top"/>
    </xf>
    <xf numFmtId="0" fontId="18" fillId="0" borderId="12" xfId="6" applyFont="1" applyBorder="1" applyAlignment="1">
      <alignment horizontal="center" vertical="top"/>
    </xf>
    <xf numFmtId="0" fontId="18" fillId="0" borderId="13" xfId="6" applyFont="1" applyBorder="1" applyAlignment="1">
      <alignment horizontal="center" vertical="top"/>
    </xf>
    <xf numFmtId="0" fontId="18" fillId="0" borderId="14" xfId="6" applyFont="1" applyBorder="1" applyAlignment="1">
      <alignment horizontal="center" vertical="top"/>
    </xf>
    <xf numFmtId="0" fontId="18" fillId="0" borderId="8" xfId="6" applyFont="1" applyBorder="1" applyAlignment="1">
      <alignment horizontal="center" vertical="top"/>
    </xf>
    <xf numFmtId="0" fontId="18" fillId="0" borderId="7" xfId="6" applyFont="1" applyBorder="1" applyAlignment="1">
      <alignment horizontal="center" vertical="top"/>
    </xf>
    <xf numFmtId="0" fontId="18" fillId="0" borderId="15" xfId="6" applyFont="1" applyBorder="1" applyAlignment="1">
      <alignment horizontal="center" vertical="top"/>
    </xf>
    <xf numFmtId="0" fontId="18" fillId="0" borderId="12" xfId="6" applyFont="1" applyBorder="1" applyAlignment="1">
      <alignment horizontal="center"/>
    </xf>
    <xf numFmtId="0" fontId="18" fillId="0" borderId="13" xfId="6" applyFont="1" applyBorder="1" applyAlignment="1">
      <alignment horizontal="center"/>
    </xf>
    <xf numFmtId="0" fontId="18" fillId="0" borderId="14" xfId="6" applyFont="1" applyBorder="1" applyAlignment="1">
      <alignment horizontal="center"/>
    </xf>
    <xf numFmtId="0" fontId="18" fillId="0" borderId="12" xfId="6" applyFont="1" applyBorder="1" applyAlignment="1">
      <alignment horizontal="center" vertical="top" wrapText="1"/>
    </xf>
    <xf numFmtId="0" fontId="18" fillId="0" borderId="13" xfId="6" applyFont="1" applyBorder="1" applyAlignment="1">
      <alignment horizontal="center" vertical="top" wrapText="1"/>
    </xf>
    <xf numFmtId="0" fontId="18" fillId="0" borderId="8" xfId="6" applyFont="1" applyBorder="1" applyAlignment="1">
      <alignment horizontal="center" vertical="top" wrapText="1"/>
    </xf>
    <xf numFmtId="0" fontId="18" fillId="0" borderId="7" xfId="6" applyFont="1" applyBorder="1" applyAlignment="1">
      <alignment horizontal="center" vertical="top" wrapText="1"/>
    </xf>
    <xf numFmtId="0" fontId="18" fillId="0" borderId="5" xfId="6" applyFont="1" applyBorder="1" applyAlignment="1">
      <alignment horizontal="center"/>
    </xf>
    <xf numFmtId="0" fontId="18" fillId="0" borderId="9" xfId="6" applyFont="1" applyBorder="1" applyAlignment="1">
      <alignment horizontal="center"/>
    </xf>
    <xf numFmtId="0" fontId="18" fillId="0" borderId="6" xfId="6" applyFont="1" applyBorder="1" applyAlignment="1">
      <alignment horizontal="center"/>
    </xf>
    <xf numFmtId="0" fontId="18" fillId="0" borderId="2" xfId="6" applyFont="1" applyBorder="1" applyAlignment="1">
      <alignment horizontal="center"/>
    </xf>
    <xf numFmtId="0" fontId="54" fillId="0" borderId="7" xfId="6" applyFont="1" applyBorder="1" applyAlignment="1">
      <alignment horizontal="center"/>
    </xf>
    <xf numFmtId="0" fontId="18" fillId="0" borderId="7" xfId="4" applyFont="1" applyBorder="1" applyAlignment="1">
      <alignment horizontal="center"/>
    </xf>
    <xf numFmtId="0" fontId="18" fillId="0" borderId="0" xfId="438" applyFont="1" applyAlignment="1">
      <alignment horizontal="center" vertical="top" wrapText="1"/>
    </xf>
    <xf numFmtId="0" fontId="18" fillId="0" borderId="0" xfId="438" applyFont="1" applyAlignment="1">
      <alignment horizont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439" applyFont="1" applyAlignment="1">
      <alignment horizontal="center" vertical="top" wrapText="1"/>
    </xf>
    <xf numFmtId="0" fontId="23" fillId="0" borderId="0" xfId="0" applyFont="1"/>
    <xf numFmtId="0" fontId="50" fillId="0" borderId="0" xfId="0" applyFont="1" applyBorder="1" applyAlignment="1">
      <alignment horizontal="left"/>
    </xf>
    <xf numFmtId="0" fontId="33" fillId="0" borderId="7" xfId="6" applyFont="1" applyBorder="1" applyAlignment="1">
      <alignment horizontal="center"/>
    </xf>
    <xf numFmtId="0" fontId="28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21" fillId="0" borderId="0" xfId="6" applyFont="1" applyAlignment="1">
      <alignment horizontal="center" wrapText="1"/>
    </xf>
    <xf numFmtId="0" fontId="18" fillId="0" borderId="0" xfId="6" applyFont="1" applyBorder="1" applyAlignment="1">
      <alignment horizontal="right"/>
    </xf>
    <xf numFmtId="0" fontId="23" fillId="0" borderId="0" xfId="6" applyFont="1" applyAlignment="1">
      <alignment horizontal="center"/>
    </xf>
    <xf numFmtId="0" fontId="18" fillId="0" borderId="2" xfId="6" applyFont="1" applyBorder="1" applyAlignment="1">
      <alignment horizontal="center" vertical="top" wrapText="1"/>
    </xf>
    <xf numFmtId="0" fontId="3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0" fontId="33" fillId="0" borderId="7" xfId="6" applyFont="1" applyBorder="1" applyAlignment="1">
      <alignment horizontal="right"/>
    </xf>
    <xf numFmtId="0" fontId="18" fillId="0" borderId="5" xfId="6" applyFont="1" applyBorder="1" applyAlignment="1">
      <alignment horizontal="center" vertical="top" wrapText="1"/>
    </xf>
    <xf numFmtId="0" fontId="18" fillId="0" borderId="9" xfId="6" applyFont="1" applyBorder="1" applyAlignment="1">
      <alignment horizontal="center" vertical="top" wrapText="1"/>
    </xf>
    <xf numFmtId="0" fontId="18" fillId="0" borderId="0" xfId="6" applyFont="1" applyFill="1" applyAlignment="1">
      <alignment horizontal="left"/>
    </xf>
    <xf numFmtId="0" fontId="33" fillId="0" borderId="7" xfId="6" applyFont="1" applyFill="1" applyBorder="1" applyAlignment="1">
      <alignment horizontal="right"/>
    </xf>
    <xf numFmtId="0" fontId="30" fillId="0" borderId="0" xfId="6" applyFont="1" applyFill="1" applyAlignment="1">
      <alignment horizontal="right"/>
    </xf>
    <xf numFmtId="0" fontId="22" fillId="0" borderId="0" xfId="2377" applyFont="1" applyFill="1" applyAlignment="1">
      <alignment horizontal="center"/>
    </xf>
    <xf numFmtId="0" fontId="27" fillId="0" borderId="0" xfId="2377" applyFont="1" applyFill="1" applyAlignment="1">
      <alignment horizontal="center"/>
    </xf>
    <xf numFmtId="0" fontId="21" fillId="0" borderId="0" xfId="2377" applyFont="1" applyFill="1" applyAlignment="1">
      <alignment horizontal="center"/>
    </xf>
    <xf numFmtId="0" fontId="24" fillId="0" borderId="0" xfId="2377" applyFont="1" applyFill="1" applyBorder="1" applyAlignment="1">
      <alignment horizontal="left"/>
    </xf>
    <xf numFmtId="0" fontId="18" fillId="0" borderId="0" xfId="6" applyFont="1" applyFill="1" applyAlignment="1">
      <alignment horizontal="right" vertical="top" wrapText="1"/>
    </xf>
    <xf numFmtId="0" fontId="18" fillId="0" borderId="2" xfId="2377" applyFont="1" applyFill="1" applyBorder="1" applyAlignment="1">
      <alignment horizontal="center" vertical="top" wrapText="1"/>
    </xf>
    <xf numFmtId="0" fontId="18" fillId="0" borderId="1" xfId="2378" applyFont="1" applyFill="1" applyBorder="1" applyAlignment="1">
      <alignment horizontal="center" vertical="top" wrapText="1"/>
    </xf>
    <xf numFmtId="0" fontId="18" fillId="0" borderId="10" xfId="2378" applyFont="1" applyFill="1" applyBorder="1" applyAlignment="1">
      <alignment horizontal="center" vertical="top" wrapText="1"/>
    </xf>
    <xf numFmtId="0" fontId="18" fillId="0" borderId="3" xfId="2378" applyFont="1" applyFill="1" applyBorder="1" applyAlignment="1">
      <alignment horizontal="center" vertical="top" wrapText="1"/>
    </xf>
    <xf numFmtId="0" fontId="18" fillId="0" borderId="2" xfId="2378" applyFont="1" applyFill="1" applyBorder="1" applyAlignment="1">
      <alignment horizontal="center" vertical="top" wrapText="1"/>
    </xf>
    <xf numFmtId="0" fontId="18" fillId="0" borderId="5" xfId="2377" applyFont="1" applyFill="1" applyBorder="1" applyAlignment="1">
      <alignment horizontal="center" vertical="top"/>
    </xf>
    <xf numFmtId="0" fontId="18" fillId="0" borderId="6" xfId="2377" applyFont="1" applyFill="1" applyBorder="1" applyAlignment="1">
      <alignment horizontal="center" vertical="top"/>
    </xf>
    <xf numFmtId="0" fontId="18" fillId="0" borderId="1" xfId="2377" applyFont="1" applyFill="1" applyBorder="1" applyAlignment="1">
      <alignment horizontal="center" vertical="top" wrapText="1"/>
    </xf>
    <xf numFmtId="0" fontId="18" fillId="0" borderId="10" xfId="2377" applyFont="1" applyFill="1" applyBorder="1" applyAlignment="1">
      <alignment horizontal="center" vertical="top" wrapText="1"/>
    </xf>
    <xf numFmtId="0" fontId="18" fillId="0" borderId="3" xfId="2377" applyFont="1" applyFill="1" applyBorder="1" applyAlignment="1">
      <alignment horizontal="center" vertical="top" wrapText="1"/>
    </xf>
    <xf numFmtId="0" fontId="18" fillId="0" borderId="2" xfId="2377" applyFont="1" applyFill="1" applyBorder="1" applyAlignment="1">
      <alignment horizontal="center" vertical="center" wrapText="1"/>
    </xf>
    <xf numFmtId="0" fontId="19" fillId="0" borderId="0" xfId="6" applyFont="1" applyFill="1" applyAlignment="1">
      <alignment horizontal="right"/>
    </xf>
    <xf numFmtId="0" fontId="28" fillId="0" borderId="0" xfId="6" applyFont="1" applyFill="1" applyAlignment="1">
      <alignment horizontal="center"/>
    </xf>
    <xf numFmtId="0" fontId="27" fillId="0" borderId="0" xfId="6" applyFont="1" applyFill="1" applyAlignment="1">
      <alignment horizontal="center"/>
    </xf>
    <xf numFmtId="0" fontId="21" fillId="0" borderId="0" xfId="6" applyFont="1" applyFill="1" applyAlignment="1">
      <alignment horizontal="center" wrapText="1"/>
    </xf>
    <xf numFmtId="0" fontId="18" fillId="0" borderId="2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left" vertical="top" wrapText="1"/>
    </xf>
    <xf numFmtId="0" fontId="18" fillId="0" borderId="0" xfId="2" applyFont="1" applyFill="1" applyAlignment="1">
      <alignment horizontal="right"/>
    </xf>
    <xf numFmtId="0" fontId="19" fillId="0" borderId="0" xfId="2" applyFont="1" applyAlignment="1">
      <alignment horizontal="right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0" fontId="21" fillId="0" borderId="0" xfId="2" applyFont="1" applyFill="1" applyAlignment="1">
      <alignment horizontal="center"/>
    </xf>
    <xf numFmtId="0" fontId="18" fillId="0" borderId="5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right" vertical="top" wrapText="1"/>
    </xf>
    <xf numFmtId="0" fontId="33" fillId="0" borderId="7" xfId="2" applyFont="1" applyFill="1" applyBorder="1" applyAlignment="1">
      <alignment horizontal="right"/>
    </xf>
    <xf numFmtId="0" fontId="18" fillId="0" borderId="1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right"/>
    </xf>
    <xf numFmtId="0" fontId="19" fillId="0" borderId="0" xfId="6" applyFont="1" applyAlignment="1">
      <alignment horizontal="right"/>
    </xf>
    <xf numFmtId="0" fontId="22" fillId="0" borderId="0" xfId="6" applyFont="1" applyAlignment="1">
      <alignment horizontal="right" vertical="top" wrapText="1"/>
    </xf>
    <xf numFmtId="0" fontId="22" fillId="0" borderId="0" xfId="6" applyFont="1" applyAlignment="1">
      <alignment horizontal="right"/>
    </xf>
    <xf numFmtId="0" fontId="18" fillId="0" borderId="5" xfId="6" applyFont="1" applyFill="1" applyBorder="1" applyAlignment="1">
      <alignment horizontal="center"/>
    </xf>
    <xf numFmtId="0" fontId="18" fillId="0" borderId="6" xfId="6" applyFont="1" applyFill="1" applyBorder="1" applyAlignment="1">
      <alignment horizontal="center"/>
    </xf>
    <xf numFmtId="0" fontId="18" fillId="0" borderId="0" xfId="413" applyFont="1" applyFill="1" applyAlignment="1">
      <alignment horizontal="right" vertical="top" wrapText="1"/>
    </xf>
    <xf numFmtId="0" fontId="18" fillId="0" borderId="0" xfId="413" applyFont="1" applyFill="1" applyAlignment="1">
      <alignment horizontal="right"/>
    </xf>
    <xf numFmtId="0" fontId="28" fillId="0" borderId="0" xfId="413" applyFont="1" applyFill="1" applyAlignment="1">
      <alignment horizontal="center"/>
    </xf>
    <xf numFmtId="0" fontId="27" fillId="0" borderId="0" xfId="413" applyFont="1" applyFill="1" applyAlignment="1">
      <alignment horizontal="center"/>
    </xf>
    <xf numFmtId="0" fontId="24" fillId="0" borderId="0" xfId="413" applyFont="1" applyFill="1" applyAlignment="1">
      <alignment horizontal="center" wrapText="1"/>
    </xf>
    <xf numFmtId="0" fontId="18" fillId="0" borderId="0" xfId="413" applyFont="1" applyFill="1" applyAlignment="1">
      <alignment horizontal="left"/>
    </xf>
    <xf numFmtId="0" fontId="33" fillId="0" borderId="7" xfId="413" applyFont="1" applyFill="1" applyBorder="1" applyAlignment="1">
      <alignment horizontal="right"/>
    </xf>
    <xf numFmtId="0" fontId="18" fillId="0" borderId="5" xfId="413" applyFont="1" applyFill="1" applyBorder="1" applyAlignment="1">
      <alignment horizontal="center"/>
    </xf>
    <xf numFmtId="0" fontId="18" fillId="0" borderId="6" xfId="413" quotePrefix="1" applyFont="1" applyFill="1" applyBorder="1" applyAlignment="1">
      <alignment horizontal="center"/>
    </xf>
    <xf numFmtId="0" fontId="21" fillId="0" borderId="0" xfId="6" applyFont="1" applyAlignment="1">
      <alignment horizontal="center"/>
    </xf>
    <xf numFmtId="0" fontId="23" fillId="0" borderId="1" xfId="6" applyFont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23" fillId="0" borderId="3" xfId="6" applyFont="1" applyBorder="1" applyAlignment="1">
      <alignment horizontal="center" vertical="center"/>
    </xf>
    <xf numFmtId="2" fontId="23" fillId="0" borderId="1" xfId="6" applyNumberFormat="1" applyFont="1" applyBorder="1" applyAlignment="1">
      <alignment horizontal="center" vertical="center" wrapText="1"/>
    </xf>
    <xf numFmtId="2" fontId="23" fillId="0" borderId="10" xfId="6" applyNumberFormat="1" applyFont="1" applyBorder="1" applyAlignment="1">
      <alignment horizontal="center" vertical="center" wrapText="1"/>
    </xf>
    <xf numFmtId="2" fontId="23" fillId="0" borderId="3" xfId="6" applyNumberFormat="1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10" xfId="6" applyFont="1" applyBorder="1" applyAlignment="1">
      <alignment horizontal="center" vertical="center" wrapText="1"/>
    </xf>
    <xf numFmtId="0" fontId="23" fillId="0" borderId="3" xfId="6" applyFont="1" applyBorder="1" applyAlignment="1">
      <alignment horizontal="center" vertical="center" wrapText="1"/>
    </xf>
    <xf numFmtId="2" fontId="23" fillId="0" borderId="1" xfId="6" applyNumberFormat="1" applyFont="1" applyBorder="1" applyAlignment="1">
      <alignment horizontal="center" vertical="center"/>
    </xf>
    <xf numFmtId="2" fontId="23" fillId="0" borderId="10" xfId="6" applyNumberFormat="1" applyFont="1" applyBorder="1" applyAlignment="1">
      <alignment horizontal="center" vertical="center"/>
    </xf>
    <xf numFmtId="2" fontId="23" fillId="0" borderId="3" xfId="6" applyNumberFormat="1" applyFont="1" applyBorder="1" applyAlignment="1">
      <alignment horizontal="center" vertical="center"/>
    </xf>
    <xf numFmtId="0" fontId="57" fillId="0" borderId="1" xfId="6" applyFont="1" applyFill="1" applyBorder="1" applyAlignment="1">
      <alignment horizontal="center" vertical="center" wrapText="1"/>
    </xf>
    <xf numFmtId="0" fontId="57" fillId="0" borderId="10" xfId="6" applyFont="1" applyFill="1" applyBorder="1" applyAlignment="1">
      <alignment horizontal="center" vertical="center" wrapText="1"/>
    </xf>
    <xf numFmtId="0" fontId="57" fillId="0" borderId="3" xfId="6" applyFont="1" applyFill="1" applyBorder="1" applyAlignment="1">
      <alignment horizontal="center" vertical="center" wrapText="1"/>
    </xf>
    <xf numFmtId="0" fontId="57" fillId="0" borderId="2" xfId="6" applyFont="1" applyFill="1" applyBorder="1" applyAlignment="1">
      <alignment horizontal="center" vertical="center" wrapText="1"/>
    </xf>
    <xf numFmtId="0" fontId="49" fillId="0" borderId="0" xfId="6" applyFont="1" applyFill="1" applyAlignment="1">
      <alignment horizontal="center"/>
    </xf>
    <xf numFmtId="0" fontId="43" fillId="0" borderId="0" xfId="6" applyFont="1" applyFill="1" applyAlignment="1">
      <alignment horizontal="center"/>
    </xf>
    <xf numFmtId="0" fontId="44" fillId="0" borderId="0" xfId="6" applyFont="1" applyFill="1" applyAlignment="1">
      <alignment horizontal="center"/>
    </xf>
    <xf numFmtId="0" fontId="61" fillId="0" borderId="0" xfId="6" applyFont="1" applyFill="1" applyBorder="1" applyAlignment="1">
      <alignment horizontal="center" vertical="top"/>
    </xf>
    <xf numFmtId="0" fontId="33" fillId="0" borderId="7" xfId="6" applyFont="1" applyFill="1" applyBorder="1" applyAlignment="1">
      <alignment horizontal="left"/>
    </xf>
    <xf numFmtId="0" fontId="92" fillId="0" borderId="5" xfId="6" applyFont="1" applyFill="1" applyBorder="1" applyAlignment="1">
      <alignment horizontal="center"/>
    </xf>
    <xf numFmtId="0" fontId="92" fillId="0" borderId="6" xfId="6" applyFont="1" applyFill="1" applyBorder="1" applyAlignment="1">
      <alignment horizontal="center"/>
    </xf>
    <xf numFmtId="0" fontId="18" fillId="0" borderId="0" xfId="2379" applyFont="1" applyAlignment="1">
      <alignment horizontal="center" vertical="top" wrapText="1"/>
    </xf>
    <xf numFmtId="0" fontId="18" fillId="0" borderId="0" xfId="2381" applyFont="1" applyAlignment="1">
      <alignment horizontal="center" vertical="top" wrapText="1"/>
    </xf>
    <xf numFmtId="0" fontId="43" fillId="0" borderId="0" xfId="6" applyFont="1" applyAlignment="1">
      <alignment horizontal="center"/>
    </xf>
    <xf numFmtId="0" fontId="49" fillId="0" borderId="0" xfId="6" applyFont="1" applyAlignment="1">
      <alignment horizontal="center"/>
    </xf>
    <xf numFmtId="0" fontId="44" fillId="0" borderId="0" xfId="6" applyFont="1" applyAlignment="1">
      <alignment horizontal="center"/>
    </xf>
    <xf numFmtId="0" fontId="18" fillId="0" borderId="0" xfId="3" applyFont="1" applyAlignment="1">
      <alignment horizontal="left"/>
    </xf>
    <xf numFmtId="0" fontId="45" fillId="0" borderId="7" xfId="6" applyFont="1" applyBorder="1" applyAlignment="1">
      <alignment horizontal="right"/>
    </xf>
    <xf numFmtId="0" fontId="46" fillId="0" borderId="2" xfId="6" applyFont="1" applyBorder="1" applyAlignment="1">
      <alignment horizontal="center" vertical="top" wrapText="1"/>
    </xf>
    <xf numFmtId="0" fontId="46" fillId="0" borderId="5" xfId="6" applyFont="1" applyBorder="1" applyAlignment="1">
      <alignment horizontal="center" vertical="top" wrapText="1"/>
    </xf>
    <xf numFmtId="0" fontId="46" fillId="0" borderId="9" xfId="6" applyFont="1" applyBorder="1" applyAlignment="1">
      <alignment horizontal="center" vertical="top" wrapText="1"/>
    </xf>
    <xf numFmtId="0" fontId="46" fillId="0" borderId="6" xfId="6" applyFont="1" applyBorder="1" applyAlignment="1">
      <alignment horizontal="center" vertical="top" wrapText="1"/>
    </xf>
    <xf numFmtId="0" fontId="46" fillId="0" borderId="1" xfId="6" applyFont="1" applyBorder="1" applyAlignment="1">
      <alignment horizontal="center" vertical="top" wrapText="1"/>
    </xf>
    <xf numFmtId="0" fontId="46" fillId="0" borderId="3" xfId="6" applyFont="1" applyBorder="1" applyAlignment="1">
      <alignment horizontal="center" vertical="top" wrapText="1"/>
    </xf>
    <xf numFmtId="0" fontId="18" fillId="0" borderId="5" xfId="2382" applyFont="1" applyBorder="1" applyAlignment="1">
      <alignment horizontal="left" indent="66"/>
    </xf>
    <xf numFmtId="0" fontId="18" fillId="0" borderId="9" xfId="2382" applyFont="1" applyBorder="1" applyAlignment="1">
      <alignment horizontal="left" indent="66"/>
    </xf>
    <xf numFmtId="0" fontId="18" fillId="0" borderId="6" xfId="2382" applyFont="1" applyBorder="1" applyAlignment="1">
      <alignment horizontal="left" indent="66"/>
    </xf>
    <xf numFmtId="0" fontId="18" fillId="0" borderId="5" xfId="2382" applyFont="1" applyBorder="1" applyAlignment="1">
      <alignment horizontal="right"/>
    </xf>
    <xf numFmtId="0" fontId="18" fillId="0" borderId="9" xfId="2382" applyFont="1" applyBorder="1" applyAlignment="1">
      <alignment horizontal="right"/>
    </xf>
    <xf numFmtId="0" fontId="18" fillId="0" borderId="6" xfId="2382" applyFont="1" applyBorder="1" applyAlignment="1">
      <alignment horizontal="right"/>
    </xf>
    <xf numFmtId="0" fontId="22" fillId="0" borderId="2" xfId="2382" applyFont="1" applyBorder="1" applyAlignment="1">
      <alignment horizontal="center"/>
    </xf>
    <xf numFmtId="0" fontId="27" fillId="0" borderId="2" xfId="2382" applyFont="1" applyBorder="1" applyAlignment="1">
      <alignment horizontal="center"/>
    </xf>
    <xf numFmtId="0" fontId="21" fillId="0" borderId="2" xfId="2382" applyFont="1" applyBorder="1" applyAlignment="1">
      <alignment horizontal="center" vertical="center"/>
    </xf>
    <xf numFmtId="0" fontId="21" fillId="0" borderId="2" xfId="2382" applyFont="1" applyBorder="1" applyAlignment="1">
      <alignment vertical="center"/>
    </xf>
    <xf numFmtId="0" fontId="20" fillId="3" borderId="2" xfId="2382" quotePrefix="1" applyFont="1" applyFill="1" applyBorder="1" applyAlignment="1">
      <alignment horizontal="center" vertical="center" wrapText="1"/>
    </xf>
    <xf numFmtId="0" fontId="119" fillId="0" borderId="2" xfId="6" applyFont="1" applyBorder="1"/>
    <xf numFmtId="0" fontId="20" fillId="0" borderId="2" xfId="2382" applyFont="1" applyBorder="1" applyAlignment="1">
      <alignment horizontal="center" vertical="center"/>
    </xf>
    <xf numFmtId="0" fontId="20" fillId="0" borderId="1" xfId="2382" applyFont="1" applyBorder="1" applyAlignment="1">
      <alignment horizontal="center"/>
    </xf>
    <xf numFmtId="0" fontId="20" fillId="0" borderId="10" xfId="2382" applyFont="1" applyBorder="1" applyAlignment="1">
      <alignment horizontal="center"/>
    </xf>
    <xf numFmtId="0" fontId="20" fillId="0" borderId="3" xfId="2382" applyFont="1" applyBorder="1" applyAlignment="1">
      <alignment horizontal="center"/>
    </xf>
    <xf numFmtId="0" fontId="18" fillId="0" borderId="5" xfId="2382" applyFont="1" applyBorder="1" applyAlignment="1">
      <alignment horizontal="left" vertical="center" indent="66"/>
    </xf>
    <xf numFmtId="0" fontId="18" fillId="0" borderId="9" xfId="2382" applyFont="1" applyBorder="1" applyAlignment="1">
      <alignment horizontal="left" vertical="center" indent="66"/>
    </xf>
    <xf numFmtId="0" fontId="18" fillId="0" borderId="6" xfId="2382" applyFont="1" applyBorder="1" applyAlignment="1">
      <alignment horizontal="left" vertical="center" indent="66"/>
    </xf>
    <xf numFmtId="0" fontId="18" fillId="0" borderId="5" xfId="2382" applyFont="1" applyBorder="1" applyAlignment="1">
      <alignment horizontal="right" vertical="top" wrapText="1"/>
    </xf>
    <xf numFmtId="0" fontId="18" fillId="0" borderId="9" xfId="2382" applyFont="1" applyBorder="1" applyAlignment="1">
      <alignment horizontal="right" vertical="top" wrapText="1"/>
    </xf>
    <xf numFmtId="0" fontId="18" fillId="0" borderId="6" xfId="2382" applyFont="1" applyBorder="1" applyAlignment="1">
      <alignment horizontal="right" vertical="top" wrapText="1"/>
    </xf>
    <xf numFmtId="0" fontId="18" fillId="0" borderId="0" xfId="439" applyFont="1" applyAlignment="1">
      <alignment horizontal="center"/>
    </xf>
    <xf numFmtId="0" fontId="18" fillId="0" borderId="0" xfId="2380" applyFont="1" applyAlignment="1">
      <alignment horizontal="left" vertical="top" wrapText="1"/>
    </xf>
    <xf numFmtId="0" fontId="18" fillId="0" borderId="0" xfId="2380" applyFont="1" applyAlignment="1">
      <alignment horizontal="center"/>
    </xf>
    <xf numFmtId="0" fontId="43" fillId="0" borderId="0" xfId="6" applyFont="1" applyAlignment="1">
      <alignment horizontal="center" wrapText="1"/>
    </xf>
    <xf numFmtId="0" fontId="18" fillId="0" borderId="0" xfId="2380" applyFont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47" fillId="0" borderId="0" xfId="6" applyFont="1" applyBorder="1" applyAlignment="1">
      <alignment horizontal="center"/>
    </xf>
    <xf numFmtId="0" fontId="46" fillId="0" borderId="2" xfId="6" applyFont="1" applyFill="1" applyBorder="1" applyAlignment="1">
      <alignment horizontal="center" vertical="top" wrapText="1"/>
    </xf>
    <xf numFmtId="0" fontId="53" fillId="0" borderId="2" xfId="6" applyFont="1" applyFill="1" applyBorder="1" applyAlignment="1">
      <alignment horizontal="center" vertical="top" wrapText="1"/>
    </xf>
    <xf numFmtId="0" fontId="53" fillId="0" borderId="5" xfId="6" applyFont="1" applyFill="1" applyBorder="1" applyAlignment="1">
      <alignment horizontal="center" vertical="top" wrapText="1"/>
    </xf>
    <xf numFmtId="0" fontId="53" fillId="0" borderId="9" xfId="6" applyFont="1" applyFill="1" applyBorder="1" applyAlignment="1">
      <alignment horizontal="center" vertical="top" wrapText="1"/>
    </xf>
    <xf numFmtId="0" fontId="53" fillId="0" borderId="6" xfId="6" applyFont="1" applyFill="1" applyBorder="1" applyAlignment="1">
      <alignment horizontal="center" vertical="top" wrapText="1"/>
    </xf>
    <xf numFmtId="0" fontId="18" fillId="0" borderId="0" xfId="2379" applyFont="1" applyAlignment="1">
      <alignment horizontal="center"/>
    </xf>
    <xf numFmtId="0" fontId="18" fillId="0" borderId="0" xfId="2376" applyFont="1" applyAlignment="1">
      <alignment horizontal="center" vertical="top" wrapText="1"/>
    </xf>
    <xf numFmtId="0" fontId="26" fillId="0" borderId="7" xfId="6" applyFont="1" applyBorder="1" applyAlignment="1">
      <alignment horizontal="right"/>
    </xf>
    <xf numFmtId="0" fontId="18" fillId="0" borderId="6" xfId="6" applyFont="1" applyBorder="1" applyAlignment="1">
      <alignment horizontal="center" vertical="top" wrapText="1"/>
    </xf>
    <xf numFmtId="0" fontId="18" fillId="3" borderId="2" xfId="6" applyFont="1" applyFill="1" applyBorder="1" applyAlignment="1">
      <alignment horizontal="center" vertical="top" wrapText="1"/>
    </xf>
    <xf numFmtId="0" fontId="18" fillId="0" borderId="0" xfId="441" applyFont="1" applyAlignment="1">
      <alignment horizontal="center" vertical="top" wrapText="1"/>
    </xf>
    <xf numFmtId="0" fontId="84" fillId="0" borderId="7" xfId="0" applyFont="1" applyBorder="1" applyAlignment="1">
      <alignment horizontal="right"/>
    </xf>
    <xf numFmtId="0" fontId="22" fillId="0" borderId="2" xfId="6" applyFont="1" applyBorder="1" applyAlignment="1">
      <alignment horizontal="center"/>
    </xf>
    <xf numFmtId="0" fontId="18" fillId="0" borderId="0" xfId="2381" applyFont="1" applyAlignment="1">
      <alignment horizontal="right" vertical="top" wrapText="1"/>
    </xf>
    <xf numFmtId="0" fontId="115" fillId="0" borderId="0" xfId="6" applyFont="1" applyAlignment="1">
      <alignment horizontal="center"/>
    </xf>
    <xf numFmtId="0" fontId="115" fillId="0" borderId="2" xfId="3" applyFont="1" applyBorder="1" applyAlignment="1">
      <alignment horizontal="left"/>
    </xf>
    <xf numFmtId="0" fontId="115" fillId="0" borderId="2" xfId="6" applyFont="1" applyBorder="1" applyAlignment="1">
      <alignment horizontal="center" vertical="top" wrapText="1"/>
    </xf>
    <xf numFmtId="0" fontId="46" fillId="0" borderId="7" xfId="0" applyFont="1" applyBorder="1" applyAlignment="1">
      <alignment horizontal="right"/>
    </xf>
    <xf numFmtId="0" fontId="18" fillId="0" borderId="2" xfId="6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top" wrapText="1"/>
    </xf>
    <xf numFmtId="0" fontId="23" fillId="0" borderId="2" xfId="6" applyBorder="1" applyAlignment="1">
      <alignment horizontal="center" vertical="top" wrapText="1"/>
    </xf>
    <xf numFmtId="0" fontId="19" fillId="0" borderId="0" xfId="6" applyFont="1" applyAlignment="1">
      <alignment horizontal="center"/>
    </xf>
    <xf numFmtId="0" fontId="27" fillId="0" borderId="0" xfId="2" applyFont="1" applyAlignment="1">
      <alignment horizontal="right"/>
    </xf>
    <xf numFmtId="0" fontId="23" fillId="0" borderId="0" xfId="2" applyAlignment="1">
      <alignment horizontal="center"/>
    </xf>
    <xf numFmtId="0" fontId="24" fillId="0" borderId="0" xfId="2" applyFont="1" applyAlignment="1">
      <alignment horizontal="center"/>
    </xf>
    <xf numFmtId="0" fontId="18" fillId="0" borderId="5" xfId="2" applyFont="1" applyBorder="1" applyAlignment="1">
      <alignment horizontal="center" vertical="top"/>
    </xf>
    <xf numFmtId="0" fontId="18" fillId="0" borderId="9" xfId="2" applyFont="1" applyBorder="1" applyAlignment="1">
      <alignment horizontal="center" vertical="top"/>
    </xf>
    <xf numFmtId="0" fontId="23" fillId="0" borderId="0" xfId="2" applyAlignment="1">
      <alignment horizontal="left"/>
    </xf>
    <xf numFmtId="0" fontId="0" fillId="0" borderId="0" xfId="0" applyAlignment="1">
      <alignment horizontal="left"/>
    </xf>
    <xf numFmtId="0" fontId="20" fillId="0" borderId="0" xfId="2" applyFont="1" applyAlignment="1">
      <alignment horizontal="center"/>
    </xf>
    <xf numFmtId="0" fontId="18" fillId="0" borderId="1" xfId="2" applyFont="1" applyBorder="1" applyAlignment="1">
      <alignment horizontal="center" vertical="top" wrapText="1"/>
    </xf>
    <xf numFmtId="0" fontId="18" fillId="0" borderId="3" xfId="2" applyFont="1" applyBorder="1" applyAlignment="1">
      <alignment horizontal="center" vertical="top" wrapText="1"/>
    </xf>
    <xf numFmtId="0" fontId="22" fillId="0" borderId="5" xfId="2" applyFont="1" applyBorder="1" applyAlignment="1">
      <alignment horizontal="center" vertical="top"/>
    </xf>
    <xf numFmtId="0" fontId="22" fillId="0" borderId="9" xfId="2" applyFont="1" applyBorder="1" applyAlignment="1">
      <alignment horizontal="center" vertical="top"/>
    </xf>
    <xf numFmtId="0" fontId="22" fillId="0" borderId="16" xfId="2" applyFont="1" applyBorder="1" applyAlignment="1">
      <alignment horizontal="center" vertical="top"/>
    </xf>
    <xf numFmtId="0" fontId="22" fillId="0" borderId="0" xfId="2" applyFont="1" applyAlignment="1">
      <alignment horizontal="center" vertical="top" wrapText="1"/>
    </xf>
    <xf numFmtId="0" fontId="18" fillId="0" borderId="9" xfId="2" applyFont="1" applyBorder="1" applyAlignment="1">
      <alignment horizontal="center" vertical="top" wrapText="1"/>
    </xf>
    <xf numFmtId="0" fontId="18" fillId="0" borderId="6" xfId="2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31" fillId="0" borderId="0" xfId="439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18" fillId="3" borderId="1" xfId="439" quotePrefix="1" applyFont="1" applyFill="1" applyBorder="1" applyAlignment="1">
      <alignment horizontal="center" vertical="top" wrapText="1"/>
    </xf>
    <xf numFmtId="0" fontId="18" fillId="3" borderId="3" xfId="439" quotePrefix="1" applyFont="1" applyFill="1" applyBorder="1" applyAlignment="1">
      <alignment horizontal="center" vertical="top" wrapText="1"/>
    </xf>
    <xf numFmtId="0" fontId="18" fillId="3" borderId="1" xfId="439" quotePrefix="1" applyFont="1" applyFill="1" applyBorder="1" applyAlignment="1">
      <alignment horizontal="center" vertical="center" wrapText="1"/>
    </xf>
    <xf numFmtId="0" fontId="18" fillId="3" borderId="3" xfId="439" quotePrefix="1" applyFont="1" applyFill="1" applyBorder="1" applyAlignment="1">
      <alignment horizontal="center" vertical="center" wrapText="1"/>
    </xf>
    <xf numFmtId="0" fontId="18" fillId="3" borderId="2" xfId="439" quotePrefix="1" applyFont="1" applyFill="1" applyBorder="1" applyAlignment="1">
      <alignment horizontal="center" vertical="center" wrapText="1"/>
    </xf>
    <xf numFmtId="0" fontId="18" fillId="0" borderId="0" xfId="439" applyFont="1" applyAlignment="1">
      <alignment horizontal="center" wrapText="1"/>
    </xf>
    <xf numFmtId="0" fontId="18" fillId="0" borderId="2" xfId="439" applyFont="1" applyBorder="1" applyAlignment="1">
      <alignment horizontal="left"/>
    </xf>
    <xf numFmtId="0" fontId="18" fillId="3" borderId="2" xfId="439" applyFont="1" applyFill="1" applyBorder="1" applyAlignment="1">
      <alignment horizontal="center" vertical="center" wrapText="1"/>
    </xf>
    <xf numFmtId="0" fontId="33" fillId="0" borderId="0" xfId="439" applyFont="1" applyAlignment="1">
      <alignment horizontal="right" wrapText="1"/>
    </xf>
    <xf numFmtId="0" fontId="65" fillId="0" borderId="0" xfId="6" applyFont="1" applyBorder="1" applyAlignment="1">
      <alignment horizontal="left" vertical="center" wrapText="1"/>
    </xf>
    <xf numFmtId="0" fontId="113" fillId="3" borderId="5" xfId="6" applyFont="1" applyFill="1" applyBorder="1" applyAlignment="1">
      <alignment horizontal="center" vertical="center"/>
    </xf>
    <xf numFmtId="0" fontId="113" fillId="3" borderId="6" xfId="6" applyFont="1" applyFill="1" applyBorder="1" applyAlignment="1">
      <alignment horizontal="center" vertical="center"/>
    </xf>
    <xf numFmtId="0" fontId="43" fillId="0" borderId="0" xfId="6" applyFont="1" applyAlignment="1">
      <alignment horizontal="right"/>
    </xf>
    <xf numFmtId="0" fontId="56" fillId="0" borderId="0" xfId="6" applyFont="1" applyBorder="1" applyAlignment="1">
      <alignment horizontal="center" vertical="top"/>
    </xf>
    <xf numFmtId="0" fontId="57" fillId="0" borderId="1" xfId="6" applyFont="1" applyBorder="1" applyAlignment="1">
      <alignment horizontal="center" vertical="top" wrapText="1"/>
    </xf>
    <xf numFmtId="0" fontId="57" fillId="0" borderId="10" xfId="6" applyFont="1" applyBorder="1" applyAlignment="1">
      <alignment horizontal="center" vertical="top" wrapText="1"/>
    </xf>
    <xf numFmtId="0" fontId="57" fillId="0" borderId="3" xfId="6" applyFont="1" applyBorder="1" applyAlignment="1">
      <alignment horizontal="center" vertical="top" wrapText="1"/>
    </xf>
    <xf numFmtId="0" fontId="57" fillId="0" borderId="12" xfId="6" applyFont="1" applyBorder="1" applyAlignment="1">
      <alignment horizontal="center" vertical="top" wrapText="1"/>
    </xf>
    <xf numFmtId="0" fontId="57" fillId="0" borderId="13" xfId="6" applyFont="1" applyBorder="1" applyAlignment="1">
      <alignment horizontal="center" vertical="top" wrapText="1"/>
    </xf>
    <xf numFmtId="0" fontId="57" fillId="0" borderId="14" xfId="6" applyFont="1" applyBorder="1" applyAlignment="1">
      <alignment horizontal="center" vertical="top" wrapText="1"/>
    </xf>
    <xf numFmtId="0" fontId="57" fillId="0" borderId="11" xfId="6" applyFont="1" applyBorder="1" applyAlignment="1">
      <alignment horizontal="center" vertical="top" wrapText="1"/>
    </xf>
    <xf numFmtId="0" fontId="57" fillId="0" borderId="0" xfId="6" applyFont="1" applyBorder="1" applyAlignment="1">
      <alignment horizontal="center" vertical="top" wrapText="1"/>
    </xf>
    <xf numFmtId="0" fontId="57" fillId="0" borderId="17" xfId="6" applyFont="1" applyBorder="1" applyAlignment="1">
      <alignment horizontal="center" vertical="top" wrapText="1"/>
    </xf>
    <xf numFmtId="0" fontId="57" fillId="0" borderId="2" xfId="6" applyFont="1" applyBorder="1" applyAlignment="1">
      <alignment horizontal="center" vertical="top" wrapText="1"/>
    </xf>
    <xf numFmtId="0" fontId="61" fillId="0" borderId="0" xfId="6" applyFont="1" applyAlignment="1">
      <alignment horizontal="center" vertical="center"/>
    </xf>
    <xf numFmtId="0" fontId="61" fillId="0" borderId="0" xfId="6" applyFont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right" vertical="top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95" fillId="0" borderId="5" xfId="0" applyFont="1" applyFill="1" applyBorder="1" applyAlignment="1">
      <alignment horizontal="center" vertical="center" wrapText="1"/>
    </xf>
    <xf numFmtId="0" fontId="95" fillId="0" borderId="6" xfId="0" applyFont="1" applyFill="1" applyBorder="1" applyAlignment="1">
      <alignment horizontal="center" vertical="center" wrapText="1"/>
    </xf>
    <xf numFmtId="0" fontId="23" fillId="3" borderId="0" xfId="6" applyFont="1" applyFill="1" applyAlignment="1">
      <alignment horizontal="center"/>
    </xf>
    <xf numFmtId="0" fontId="18" fillId="3" borderId="0" xfId="6" applyFont="1" applyFill="1" applyAlignment="1">
      <alignment horizontal="center"/>
    </xf>
    <xf numFmtId="0" fontId="19" fillId="3" borderId="0" xfId="6" applyFont="1" applyFill="1" applyAlignment="1">
      <alignment horizontal="right"/>
    </xf>
    <xf numFmtId="0" fontId="22" fillId="3" borderId="0" xfId="6" applyFont="1" applyFill="1" applyAlignment="1">
      <alignment horizontal="center"/>
    </xf>
    <xf numFmtId="0" fontId="20" fillId="3" borderId="0" xfId="6" applyFont="1" applyFill="1" applyAlignment="1">
      <alignment horizontal="center"/>
    </xf>
    <xf numFmtId="0" fontId="32" fillId="3" borderId="0" xfId="6" applyFont="1" applyFill="1" applyAlignment="1">
      <alignment horizontal="center" wrapText="1"/>
    </xf>
    <xf numFmtId="0" fontId="18" fillId="3" borderId="0" xfId="6" applyFont="1" applyFill="1" applyAlignment="1">
      <alignment horizontal="right"/>
    </xf>
    <xf numFmtId="0" fontId="23" fillId="7" borderId="0" xfId="6" applyFont="1" applyFill="1" applyAlignment="1">
      <alignment horizontal="center"/>
    </xf>
    <xf numFmtId="0" fontId="18" fillId="3" borderId="0" xfId="6" applyFont="1" applyFill="1" applyAlignment="1">
      <alignment horizontal="left"/>
    </xf>
    <xf numFmtId="0" fontId="18" fillId="3" borderId="0" xfId="6" applyFont="1" applyFill="1" applyBorder="1" applyAlignment="1">
      <alignment horizontal="right"/>
    </xf>
    <xf numFmtId="0" fontId="18" fillId="3" borderId="5" xfId="6" applyFont="1" applyFill="1" applyBorder="1" applyAlignment="1">
      <alignment horizontal="center" vertical="top" wrapText="1"/>
    </xf>
    <xf numFmtId="0" fontId="18" fillId="3" borderId="9" xfId="6" applyFont="1" applyFill="1" applyBorder="1" applyAlignment="1">
      <alignment horizontal="center" vertical="top" wrapText="1"/>
    </xf>
    <xf numFmtId="0" fontId="18" fillId="3" borderId="6" xfId="6" applyFont="1" applyFill="1" applyBorder="1" applyAlignment="1">
      <alignment horizontal="center" vertical="top" wrapText="1"/>
    </xf>
    <xf numFmtId="0" fontId="18" fillId="3" borderId="12" xfId="6" applyFont="1" applyFill="1" applyBorder="1" applyAlignment="1">
      <alignment horizontal="center" vertical="top" wrapText="1"/>
    </xf>
    <xf numFmtId="0" fontId="18" fillId="3" borderId="8" xfId="6" applyFont="1" applyFill="1" applyBorder="1" applyAlignment="1">
      <alignment horizontal="center" vertical="top" wrapText="1"/>
    </xf>
    <xf numFmtId="0" fontId="18" fillId="3" borderId="2" xfId="6" applyFont="1" applyFill="1" applyBorder="1" applyAlignment="1">
      <alignment horizontal="center" wrapText="1"/>
    </xf>
    <xf numFmtId="0" fontId="18" fillId="3" borderId="1" xfId="6" applyFont="1" applyFill="1" applyBorder="1" applyAlignment="1">
      <alignment horizontal="center" vertical="top" wrapText="1"/>
    </xf>
    <xf numFmtId="0" fontId="18" fillId="3" borderId="3" xfId="6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wrapText="1"/>
    </xf>
    <xf numFmtId="0" fontId="18" fillId="3" borderId="0" xfId="0" applyFont="1" applyFill="1" applyAlignment="1">
      <alignment horizontal="right"/>
    </xf>
    <xf numFmtId="0" fontId="23" fillId="7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wrapText="1"/>
    </xf>
    <xf numFmtId="0" fontId="85" fillId="0" borderId="0" xfId="439" applyFont="1" applyAlignment="1">
      <alignment horizontal="center"/>
    </xf>
    <xf numFmtId="0" fontId="36" fillId="0" borderId="1" xfId="439" applyFont="1" applyBorder="1" applyAlignment="1">
      <alignment horizontal="center" vertical="top" wrapText="1"/>
    </xf>
    <xf numFmtId="0" fontId="36" fillId="0" borderId="3" xfId="439" applyFont="1" applyBorder="1" applyAlignment="1">
      <alignment horizontal="center" vertical="top" wrapText="1"/>
    </xf>
    <xf numFmtId="0" fontId="36" fillId="0" borderId="2" xfId="439" applyFont="1" applyBorder="1" applyAlignment="1">
      <alignment horizontal="center" vertical="top" wrapText="1"/>
    </xf>
    <xf numFmtId="0" fontId="36" fillId="0" borderId="5" xfId="439" applyFont="1" applyBorder="1" applyAlignment="1">
      <alignment horizontal="center" vertical="top" wrapText="1"/>
    </xf>
    <xf numFmtId="0" fontId="36" fillId="0" borderId="9" xfId="439" applyFont="1" applyBorder="1" applyAlignment="1">
      <alignment horizontal="center" vertical="top" wrapText="1"/>
    </xf>
    <xf numFmtId="0" fontId="36" fillId="0" borderId="6" xfId="439" applyFont="1" applyBorder="1" applyAlignment="1">
      <alignment horizontal="center" vertical="top" wrapText="1"/>
    </xf>
    <xf numFmtId="0" fontId="36" fillId="0" borderId="14" xfId="439" applyFont="1" applyBorder="1" applyAlignment="1">
      <alignment horizontal="center" vertical="top" wrapText="1"/>
    </xf>
    <xf numFmtId="0" fontId="89" fillId="0" borderId="0" xfId="439" applyFont="1" applyAlignment="1">
      <alignment horizontal="center"/>
    </xf>
    <xf numFmtId="0" fontId="86" fillId="0" borderId="2" xfId="439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90" fillId="0" borderId="2" xfId="439" applyFont="1" applyBorder="1" applyAlignment="1">
      <alignment horizontal="center" vertical="top" wrapText="1"/>
    </xf>
    <xf numFmtId="0" fontId="90" fillId="0" borderId="1" xfId="439" applyFont="1" applyBorder="1" applyAlignment="1">
      <alignment horizontal="center" vertical="top" wrapText="1"/>
    </xf>
    <xf numFmtId="0" fontId="90" fillId="0" borderId="3" xfId="439" applyFont="1" applyBorder="1" applyAlignment="1">
      <alignment horizontal="center" vertical="top" wrapText="1"/>
    </xf>
    <xf numFmtId="0" fontId="35" fillId="0" borderId="1" xfId="439" applyFont="1" applyBorder="1" applyAlignment="1">
      <alignment horizontal="center" vertical="top" wrapText="1"/>
    </xf>
    <xf numFmtId="0" fontId="35" fillId="0" borderId="3" xfId="439" applyFont="1" applyBorder="1" applyAlignment="1">
      <alignment horizontal="center" vertical="top" wrapText="1"/>
    </xf>
    <xf numFmtId="0" fontId="35" fillId="0" borderId="5" xfId="439" applyFont="1" applyBorder="1" applyAlignment="1">
      <alignment horizontal="center" vertical="top" wrapText="1"/>
    </xf>
    <xf numFmtId="0" fontId="35" fillId="0" borderId="9" xfId="439" applyFont="1" applyBorder="1" applyAlignment="1">
      <alignment horizontal="center" vertical="top" wrapText="1"/>
    </xf>
    <xf numFmtId="0" fontId="35" fillId="0" borderId="6" xfId="439" applyFont="1" applyBorder="1" applyAlignment="1">
      <alignment horizontal="center" vertical="top" wrapText="1"/>
    </xf>
    <xf numFmtId="0" fontId="86" fillId="0" borderId="5" xfId="439" applyFont="1" applyBorder="1" applyAlignment="1">
      <alignment horizontal="center" vertical="top" wrapText="1"/>
    </xf>
    <xf numFmtId="0" fontId="86" fillId="0" borderId="9" xfId="439" applyFont="1" applyBorder="1" applyAlignment="1">
      <alignment horizontal="center" vertical="top" wrapText="1"/>
    </xf>
    <xf numFmtId="0" fontId="28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36" fillId="0" borderId="12" xfId="439" applyFont="1" applyBorder="1" applyAlignment="1">
      <alignment horizontal="center" vertical="top" wrapText="1"/>
    </xf>
    <xf numFmtId="0" fontId="36" fillId="0" borderId="11" xfId="439" applyFont="1" applyBorder="1" applyAlignment="1">
      <alignment horizontal="center" vertical="top" wrapText="1"/>
    </xf>
    <xf numFmtId="0" fontId="36" fillId="0" borderId="17" xfId="439" applyFont="1" applyBorder="1" applyAlignment="1">
      <alignment horizontal="center" vertical="top" wrapText="1"/>
    </xf>
    <xf numFmtId="0" fontId="35" fillId="0" borderId="1" xfId="439" applyFont="1" applyBorder="1" applyAlignment="1">
      <alignment horizontal="center" vertical="top"/>
    </xf>
    <xf numFmtId="0" fontId="35" fillId="0" borderId="10" xfId="439" applyFont="1" applyBorder="1" applyAlignment="1">
      <alignment horizontal="center" vertical="top"/>
    </xf>
    <xf numFmtId="0" fontId="35" fillId="0" borderId="3" xfId="439" applyFont="1" applyBorder="1" applyAlignment="1">
      <alignment horizontal="center" vertical="top"/>
    </xf>
    <xf numFmtId="0" fontId="36" fillId="0" borderId="10" xfId="439" applyFont="1" applyBorder="1" applyAlignment="1">
      <alignment horizontal="center" vertical="top" wrapText="1"/>
    </xf>
    <xf numFmtId="0" fontId="35" fillId="0" borderId="2" xfId="439" applyFont="1" applyBorder="1" applyAlignment="1">
      <alignment horizontal="center" wrapText="1"/>
    </xf>
    <xf numFmtId="0" fontId="35" fillId="0" borderId="5" xfId="439" applyFont="1" applyBorder="1" applyAlignment="1">
      <alignment horizontal="center" wrapText="1"/>
    </xf>
    <xf numFmtId="0" fontId="35" fillId="0" borderId="9" xfId="439" applyFont="1" applyBorder="1" applyAlignment="1">
      <alignment horizontal="center" wrapText="1"/>
    </xf>
    <xf numFmtId="0" fontId="35" fillId="0" borderId="6" xfId="439" applyFont="1" applyBorder="1" applyAlignment="1">
      <alignment horizontal="center" wrapText="1"/>
    </xf>
    <xf numFmtId="0" fontId="37" fillId="0" borderId="0" xfId="439" applyFont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right"/>
    </xf>
    <xf numFmtId="0" fontId="22" fillId="0" borderId="0" xfId="3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18" fillId="0" borderId="0" xfId="3" applyFont="1" applyFill="1" applyAlignment="1">
      <alignment horizontal="left"/>
    </xf>
    <xf numFmtId="0" fontId="33" fillId="0" borderId="1" xfId="3" applyFont="1" applyFill="1" applyBorder="1" applyAlignment="1">
      <alignment horizontal="center" vertical="center" wrapText="1"/>
    </xf>
    <xf numFmtId="0" fontId="33" fillId="0" borderId="10" xfId="3" applyFont="1" applyFill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 wrapText="1"/>
    </xf>
    <xf numFmtId="0" fontId="22" fillId="0" borderId="0" xfId="3" applyFont="1" applyFill="1" applyAlignment="1">
      <alignment horizontal="center" vertical="top" wrapText="1"/>
    </xf>
    <xf numFmtId="0" fontId="22" fillId="0" borderId="0" xfId="3" applyFont="1" applyFill="1" applyAlignment="1">
      <alignment horizontal="right" vertical="top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92" fillId="0" borderId="5" xfId="3" applyFont="1" applyFill="1" applyBorder="1" applyAlignment="1">
      <alignment horizontal="center" vertical="center"/>
    </xf>
    <xf numFmtId="0" fontId="92" fillId="0" borderId="6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left"/>
    </xf>
    <xf numFmtId="0" fontId="33" fillId="0" borderId="2" xfId="3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1" fillId="0" borderId="0" xfId="2" applyFont="1" applyAlignment="1">
      <alignment horizontal="center" wrapText="1"/>
    </xf>
    <xf numFmtId="0" fontId="18" fillId="0" borderId="0" xfId="2" applyFont="1" applyAlignment="1">
      <alignment horizontal="left"/>
    </xf>
    <xf numFmtId="0" fontId="23" fillId="0" borderId="0" xfId="2" applyFont="1"/>
    <xf numFmtId="0" fontId="92" fillId="0" borderId="2" xfId="3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top" wrapText="1"/>
    </xf>
    <xf numFmtId="0" fontId="92" fillId="0" borderId="2" xfId="3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53" fillId="3" borderId="5" xfId="0" applyFont="1" applyFill="1" applyBorder="1" applyAlignment="1">
      <alignment horizontal="center" vertical="top" wrapText="1"/>
    </xf>
    <xf numFmtId="0" fontId="53" fillId="3" borderId="9" xfId="0" applyFont="1" applyFill="1" applyBorder="1" applyAlignment="1">
      <alignment horizontal="center" vertical="top" wrapText="1"/>
    </xf>
    <xf numFmtId="0" fontId="53" fillId="3" borderId="6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53" fillId="0" borderId="2" xfId="0" applyFont="1" applyBorder="1" applyAlignment="1">
      <alignment horizontal="center" vertical="top" wrapText="1"/>
    </xf>
    <xf numFmtId="0" fontId="33" fillId="3" borderId="7" xfId="0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18" fillId="3" borderId="2" xfId="1" quotePrefix="1" applyFont="1" applyFill="1" applyBorder="1" applyAlignment="1">
      <alignment horizontal="center" vertical="center" wrapText="1"/>
    </xf>
    <xf numFmtId="0" fontId="33" fillId="0" borderId="0" xfId="1" applyFont="1" applyAlignment="1">
      <alignment horizontal="right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18" fillId="0" borderId="7" xfId="0" applyFont="1" applyBorder="1" applyAlignment="1">
      <alignment horizontal="left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31" fillId="0" borderId="2" xfId="0" applyFont="1" applyBorder="1" applyAlignment="1">
      <alignment horizontal="center" vertical="top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right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6" fillId="0" borderId="2" xfId="1" applyFont="1" applyBorder="1" applyAlignment="1">
      <alignment horizontal="center" vertical="top" wrapText="1"/>
    </xf>
    <xf numFmtId="0" fontId="35" fillId="0" borderId="1" xfId="1" applyFont="1" applyBorder="1" applyAlignment="1">
      <alignment horizontal="center" vertical="top"/>
    </xf>
    <xf numFmtId="0" fontId="35" fillId="0" borderId="10" xfId="1" applyFont="1" applyBorder="1" applyAlignment="1">
      <alignment horizontal="center" vertical="top"/>
    </xf>
    <xf numFmtId="0" fontId="35" fillId="0" borderId="3" xfId="1" applyFont="1" applyBorder="1" applyAlignment="1">
      <alignment horizontal="center" vertical="top"/>
    </xf>
    <xf numFmtId="0" fontId="36" fillId="0" borderId="1" xfId="1" applyFont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top" wrapText="1"/>
    </xf>
    <xf numFmtId="0" fontId="36" fillId="0" borderId="3" xfId="1" applyFont="1" applyBorder="1" applyAlignment="1">
      <alignment horizontal="center" vertical="top" wrapText="1"/>
    </xf>
    <xf numFmtId="0" fontId="36" fillId="0" borderId="12" xfId="1" applyFont="1" applyBorder="1" applyAlignment="1">
      <alignment horizontal="center" vertical="top" wrapText="1"/>
    </xf>
    <xf numFmtId="0" fontId="36" fillId="0" borderId="14" xfId="1" applyFont="1" applyBorder="1" applyAlignment="1">
      <alignment horizontal="center" vertical="top" wrapText="1"/>
    </xf>
    <xf numFmtId="0" fontId="36" fillId="0" borderId="11" xfId="1" applyFont="1" applyBorder="1" applyAlignment="1">
      <alignment horizontal="center" vertical="top" wrapText="1"/>
    </xf>
    <xf numFmtId="0" fontId="36" fillId="0" borderId="17" xfId="1" applyFont="1" applyBorder="1" applyAlignment="1">
      <alignment horizontal="center" vertical="top" wrapText="1"/>
    </xf>
    <xf numFmtId="0" fontId="35" fillId="0" borderId="2" xfId="1" applyFont="1" applyBorder="1" applyAlignment="1">
      <alignment horizontal="center" wrapText="1"/>
    </xf>
    <xf numFmtId="0" fontId="35" fillId="0" borderId="5" xfId="1" applyFont="1" applyBorder="1" applyAlignment="1">
      <alignment horizontal="center" wrapText="1"/>
    </xf>
    <xf numFmtId="0" fontId="35" fillId="0" borderId="9" xfId="1" applyFont="1" applyBorder="1" applyAlignment="1">
      <alignment horizontal="center" wrapText="1"/>
    </xf>
    <xf numFmtId="0" fontId="35" fillId="0" borderId="6" xfId="1" applyFont="1" applyBorder="1" applyAlignment="1">
      <alignment horizontal="center" wrapText="1"/>
    </xf>
    <xf numFmtId="0" fontId="37" fillId="0" borderId="0" xfId="1" applyFont="1" applyAlignment="1">
      <alignment horizontal="center"/>
    </xf>
    <xf numFmtId="0" fontId="24" fillId="0" borderId="5" xfId="3" applyFont="1" applyBorder="1" applyAlignment="1">
      <alignment horizontal="center" vertical="top" wrapText="1"/>
    </xf>
    <xf numFmtId="0" fontId="24" fillId="0" borderId="6" xfId="3" applyFont="1" applyBorder="1" applyAlignment="1">
      <alignment horizontal="center" vertical="top" wrapText="1"/>
    </xf>
    <xf numFmtId="0" fontId="33" fillId="0" borderId="5" xfId="3" applyFont="1" applyBorder="1" applyAlignment="1">
      <alignment horizontal="center" vertical="top" wrapText="1"/>
    </xf>
    <xf numFmtId="0" fontId="33" fillId="0" borderId="9" xfId="3" applyFont="1" applyBorder="1" applyAlignment="1">
      <alignment horizontal="center" vertical="top" wrapText="1"/>
    </xf>
    <xf numFmtId="0" fontId="33" fillId="0" borderId="6" xfId="3" applyFont="1" applyBorder="1" applyAlignment="1">
      <alignment horizontal="center" vertical="top" wrapText="1"/>
    </xf>
    <xf numFmtId="0" fontId="33" fillId="0" borderId="7" xfId="3" applyFont="1" applyBorder="1" applyAlignment="1">
      <alignment horizontal="center"/>
    </xf>
    <xf numFmtId="0" fontId="33" fillId="0" borderId="1" xfId="3" applyFont="1" applyBorder="1" applyAlignment="1">
      <alignment horizontal="center" vertical="top" wrapText="1"/>
    </xf>
    <xf numFmtId="0" fontId="33" fillId="0" borderId="3" xfId="3" applyFont="1" applyBorder="1" applyAlignment="1">
      <alignment horizontal="center" vertical="top" wrapText="1"/>
    </xf>
    <xf numFmtId="0" fontId="33" fillId="0" borderId="5" xfId="3" applyFont="1" applyBorder="1" applyAlignment="1">
      <alignment horizontal="center" vertical="top"/>
    </xf>
    <xf numFmtId="0" fontId="33" fillId="0" borderId="9" xfId="3" applyFont="1" applyBorder="1" applyAlignment="1">
      <alignment horizontal="center" vertical="top"/>
    </xf>
    <xf numFmtId="0" fontId="33" fillId="0" borderId="6" xfId="3" applyFont="1" applyBorder="1" applyAlignment="1">
      <alignment horizontal="center" vertical="top"/>
    </xf>
    <xf numFmtId="0" fontId="33" fillId="0" borderId="12" xfId="3" applyFont="1" applyBorder="1" applyAlignment="1">
      <alignment horizontal="center" vertical="top" wrapText="1"/>
    </xf>
    <xf numFmtId="0" fontId="33" fillId="0" borderId="13" xfId="3" applyFont="1" applyBorder="1" applyAlignment="1">
      <alignment horizontal="center" vertical="top" wrapText="1"/>
    </xf>
    <xf numFmtId="0" fontId="33" fillId="0" borderId="14" xfId="3" applyFont="1" applyBorder="1" applyAlignment="1">
      <alignment horizontal="center" vertical="top" wrapText="1"/>
    </xf>
    <xf numFmtId="0" fontId="33" fillId="0" borderId="8" xfId="3" applyFont="1" applyBorder="1" applyAlignment="1">
      <alignment horizontal="center" vertical="top" wrapText="1"/>
    </xf>
    <xf numFmtId="0" fontId="33" fillId="0" borderId="7" xfId="3" applyFont="1" applyBorder="1" applyAlignment="1">
      <alignment horizontal="center" vertical="top" wrapText="1"/>
    </xf>
    <xf numFmtId="0" fontId="33" fillId="0" borderId="15" xfId="3" applyFont="1" applyBorder="1" applyAlignment="1">
      <alignment horizontal="center" vertical="top" wrapText="1"/>
    </xf>
    <xf numFmtId="0" fontId="19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23" fillId="0" borderId="0" xfId="3" applyAlignment="1">
      <alignment horizontal="left"/>
    </xf>
    <xf numFmtId="0" fontId="22" fillId="0" borderId="0" xfId="3" applyFont="1" applyAlignment="1">
      <alignment horizontal="right" vertical="top" wrapText="1"/>
    </xf>
    <xf numFmtId="0" fontId="22" fillId="0" borderId="0" xfId="3" applyFont="1" applyAlignment="1">
      <alignment horizontal="center" vertical="top" wrapText="1"/>
    </xf>
    <xf numFmtId="0" fontId="33" fillId="0" borderId="0" xfId="2" applyFont="1" applyBorder="1" applyAlignment="1">
      <alignment horizontal="right"/>
    </xf>
    <xf numFmtId="0" fontId="18" fillId="0" borderId="2" xfId="2" applyFont="1" applyBorder="1" applyAlignment="1">
      <alignment horizontal="center"/>
    </xf>
  </cellXfs>
  <cellStyles count="2384">
    <cellStyle name="Body" xfId="8"/>
    <cellStyle name="Comma 2" xfId="9"/>
    <cellStyle name="Comma 3" xfId="10"/>
    <cellStyle name="Comma 4" xfId="440"/>
    <cellStyle name="Header1" xfId="11"/>
    <cellStyle name="Header2" xfId="12"/>
    <cellStyle name="Hyperlink 2" xfId="13"/>
    <cellStyle name="list" xfId="14"/>
    <cellStyle name="list1" xfId="15"/>
    <cellStyle name="no dec" xfId="16"/>
    <cellStyle name="no dec 2" xfId="17"/>
    <cellStyle name="no dec_AWP 2013-14" xfId="18"/>
    <cellStyle name="Normal" xfId="0" builtinId="0"/>
    <cellStyle name="Normal - Style1" xfId="19"/>
    <cellStyle name="Normal - Style1 2" xfId="20"/>
    <cellStyle name="Normal - Style1_AWP 2013-14" xfId="21"/>
    <cellStyle name="Normal 10" xfId="22"/>
    <cellStyle name="Normal 11" xfId="23"/>
    <cellStyle name="Normal 12" xfId="24"/>
    <cellStyle name="Normal 13" xfId="6"/>
    <cellStyle name="Normal 13 2" xfId="25"/>
    <cellStyle name="Normal 14" xfId="26"/>
    <cellStyle name="Normal 14 2" xfId="81"/>
    <cellStyle name="Normal 14 2 2" xfId="117"/>
    <cellStyle name="Normal 14 2 2 2" xfId="543"/>
    <cellStyle name="Normal 14 2 2 2 2" xfId="1717"/>
    <cellStyle name="Normal 14 2 2 3" xfId="907"/>
    <cellStyle name="Normal 14 2 2 3 2" xfId="2069"/>
    <cellStyle name="Normal 14 2 2 4" xfId="1316"/>
    <cellStyle name="Normal 14 2 3" xfId="508"/>
    <cellStyle name="Normal 14 2 3 2" xfId="1682"/>
    <cellStyle name="Normal 14 2 4" xfId="872"/>
    <cellStyle name="Normal 14 2 4 2" xfId="2034"/>
    <cellStyle name="Normal 14 2 5" xfId="1281"/>
    <cellStyle name="Normal 14 3" xfId="118"/>
    <cellStyle name="Normal 14 3 2" xfId="119"/>
    <cellStyle name="Normal 14 3 2 2" xfId="545"/>
    <cellStyle name="Normal 14 3 2 2 2" xfId="1719"/>
    <cellStyle name="Normal 14 3 2 3" xfId="909"/>
    <cellStyle name="Normal 14 3 2 3 2" xfId="2071"/>
    <cellStyle name="Normal 14 3 2 4" xfId="1318"/>
    <cellStyle name="Normal 14 3 3" xfId="544"/>
    <cellStyle name="Normal 14 3 3 2" xfId="1718"/>
    <cellStyle name="Normal 14 3 4" xfId="908"/>
    <cellStyle name="Normal 14 3 4 2" xfId="2070"/>
    <cellStyle name="Normal 14 3 5" xfId="1317"/>
    <cellStyle name="Normal 14 4" xfId="120"/>
    <cellStyle name="Normal 14 4 2" xfId="121"/>
    <cellStyle name="Normal 14 4 2 2" xfId="547"/>
    <cellStyle name="Normal 14 4 2 2 2" xfId="1721"/>
    <cellStyle name="Normal 14 4 2 3" xfId="911"/>
    <cellStyle name="Normal 14 4 2 3 2" xfId="2073"/>
    <cellStyle name="Normal 14 4 2 4" xfId="1320"/>
    <cellStyle name="Normal 14 4 3" xfId="546"/>
    <cellStyle name="Normal 14 4 3 2" xfId="1720"/>
    <cellStyle name="Normal 14 4 4" xfId="910"/>
    <cellStyle name="Normal 14 4 4 2" xfId="2072"/>
    <cellStyle name="Normal 14 4 5" xfId="1319"/>
    <cellStyle name="Normal 14 5" xfId="122"/>
    <cellStyle name="Normal 14 5 2" xfId="548"/>
    <cellStyle name="Normal 14 5 2 2" xfId="1722"/>
    <cellStyle name="Normal 14 5 3" xfId="912"/>
    <cellStyle name="Normal 14 5 3 2" xfId="2074"/>
    <cellStyle name="Normal 14 5 4" xfId="1321"/>
    <cellStyle name="Normal 14 6" xfId="463"/>
    <cellStyle name="Normal 14 6 2" xfId="1639"/>
    <cellStyle name="Normal 14 7" xfId="734"/>
    <cellStyle name="Normal 14 7 2" xfId="1908"/>
    <cellStyle name="Normal 14 8" xfId="1245"/>
    <cellStyle name="Normal 15" xfId="27"/>
    <cellStyle name="Normal 16" xfId="28"/>
    <cellStyle name="Normal 16 2" xfId="82"/>
    <cellStyle name="Normal 16 2 2" xfId="123"/>
    <cellStyle name="Normal 16 2 2 2" xfId="549"/>
    <cellStyle name="Normal 16 2 2 2 2" xfId="1723"/>
    <cellStyle name="Normal 16 2 2 3" xfId="913"/>
    <cellStyle name="Normal 16 2 2 3 2" xfId="2075"/>
    <cellStyle name="Normal 16 2 2 4" xfId="1322"/>
    <cellStyle name="Normal 16 2 3" xfId="509"/>
    <cellStyle name="Normal 16 2 3 2" xfId="1683"/>
    <cellStyle name="Normal 16 2 4" xfId="873"/>
    <cellStyle name="Normal 16 2 4 2" xfId="2035"/>
    <cellStyle name="Normal 16 2 5" xfId="1282"/>
    <cellStyle name="Normal 16 3" xfId="124"/>
    <cellStyle name="Normal 16 3 2" xfId="125"/>
    <cellStyle name="Normal 16 3 2 2" xfId="551"/>
    <cellStyle name="Normal 16 3 2 2 2" xfId="1725"/>
    <cellStyle name="Normal 16 3 2 3" xfId="915"/>
    <cellStyle name="Normal 16 3 2 3 2" xfId="2077"/>
    <cellStyle name="Normal 16 3 2 4" xfId="1324"/>
    <cellStyle name="Normal 16 3 3" xfId="550"/>
    <cellStyle name="Normal 16 3 3 2" xfId="1724"/>
    <cellStyle name="Normal 16 3 4" xfId="914"/>
    <cellStyle name="Normal 16 3 4 2" xfId="2076"/>
    <cellStyle name="Normal 16 3 5" xfId="1323"/>
    <cellStyle name="Normal 16 4" xfId="126"/>
    <cellStyle name="Normal 16 4 2" xfId="127"/>
    <cellStyle name="Normal 16 4 2 2" xfId="553"/>
    <cellStyle name="Normal 16 4 2 2 2" xfId="1727"/>
    <cellStyle name="Normal 16 4 2 3" xfId="917"/>
    <cellStyle name="Normal 16 4 2 3 2" xfId="2079"/>
    <cellStyle name="Normal 16 4 2 4" xfId="1326"/>
    <cellStyle name="Normal 16 4 3" xfId="552"/>
    <cellStyle name="Normal 16 4 3 2" xfId="1726"/>
    <cellStyle name="Normal 16 4 4" xfId="916"/>
    <cellStyle name="Normal 16 4 4 2" xfId="2078"/>
    <cellStyle name="Normal 16 4 5" xfId="1325"/>
    <cellStyle name="Normal 16 5" xfId="128"/>
    <cellStyle name="Normal 16 5 2" xfId="554"/>
    <cellStyle name="Normal 16 5 2 2" xfId="1728"/>
    <cellStyle name="Normal 16 5 3" xfId="918"/>
    <cellStyle name="Normal 16 5 3 2" xfId="2080"/>
    <cellStyle name="Normal 16 5 4" xfId="1327"/>
    <cellStyle name="Normal 16 6" xfId="465"/>
    <cellStyle name="Normal 16 6 2" xfId="1641"/>
    <cellStyle name="Normal 16 7" xfId="733"/>
    <cellStyle name="Normal 16 7 2" xfId="1907"/>
    <cellStyle name="Normal 16 8" xfId="1246"/>
    <cellStyle name="Normal 17" xfId="29"/>
    <cellStyle name="Normal 17 2" xfId="83"/>
    <cellStyle name="Normal 17 2 2" xfId="129"/>
    <cellStyle name="Normal 17 2 2 2" xfId="555"/>
    <cellStyle name="Normal 17 2 2 2 2" xfId="1729"/>
    <cellStyle name="Normal 17 2 2 3" xfId="919"/>
    <cellStyle name="Normal 17 2 2 3 2" xfId="2081"/>
    <cellStyle name="Normal 17 2 2 4" xfId="1328"/>
    <cellStyle name="Normal 17 2 3" xfId="510"/>
    <cellStyle name="Normal 17 2 3 2" xfId="1684"/>
    <cellStyle name="Normal 17 2 4" xfId="874"/>
    <cellStyle name="Normal 17 2 4 2" xfId="2036"/>
    <cellStyle name="Normal 17 2 5" xfId="1283"/>
    <cellStyle name="Normal 17 3" xfId="130"/>
    <cellStyle name="Normal 17 3 2" xfId="131"/>
    <cellStyle name="Normal 17 3 2 2" xfId="557"/>
    <cellStyle name="Normal 17 3 2 2 2" xfId="1731"/>
    <cellStyle name="Normal 17 3 2 3" xfId="921"/>
    <cellStyle name="Normal 17 3 2 3 2" xfId="2083"/>
    <cellStyle name="Normal 17 3 2 4" xfId="1330"/>
    <cellStyle name="Normal 17 3 3" xfId="556"/>
    <cellStyle name="Normal 17 3 3 2" xfId="1730"/>
    <cellStyle name="Normal 17 3 4" xfId="920"/>
    <cellStyle name="Normal 17 3 4 2" xfId="2082"/>
    <cellStyle name="Normal 17 3 5" xfId="1329"/>
    <cellStyle name="Normal 17 4" xfId="132"/>
    <cellStyle name="Normal 17 4 2" xfId="133"/>
    <cellStyle name="Normal 17 4 2 2" xfId="559"/>
    <cellStyle name="Normal 17 4 2 2 2" xfId="1733"/>
    <cellStyle name="Normal 17 4 2 3" xfId="923"/>
    <cellStyle name="Normal 17 4 2 3 2" xfId="2085"/>
    <cellStyle name="Normal 17 4 2 4" xfId="1332"/>
    <cellStyle name="Normal 17 4 3" xfId="558"/>
    <cellStyle name="Normal 17 4 3 2" xfId="1732"/>
    <cellStyle name="Normal 17 4 4" xfId="922"/>
    <cellStyle name="Normal 17 4 4 2" xfId="2084"/>
    <cellStyle name="Normal 17 4 5" xfId="1331"/>
    <cellStyle name="Normal 17 5" xfId="134"/>
    <cellStyle name="Normal 17 5 2" xfId="560"/>
    <cellStyle name="Normal 17 5 2 2" xfId="1734"/>
    <cellStyle name="Normal 17 5 3" xfId="924"/>
    <cellStyle name="Normal 17 5 3 2" xfId="2086"/>
    <cellStyle name="Normal 17 5 4" xfId="1333"/>
    <cellStyle name="Normal 17 6" xfId="466"/>
    <cellStyle name="Normal 17 6 2" xfId="1642"/>
    <cellStyle name="Normal 17 7" xfId="731"/>
    <cellStyle name="Normal 17 7 2" xfId="1905"/>
    <cellStyle name="Normal 17 8" xfId="1247"/>
    <cellStyle name="Normal 18" xfId="30"/>
    <cellStyle name="Normal 18 2" xfId="84"/>
    <cellStyle name="Normal 18 2 2" xfId="135"/>
    <cellStyle name="Normal 18 2 2 2" xfId="561"/>
    <cellStyle name="Normal 18 2 2 2 2" xfId="1735"/>
    <cellStyle name="Normal 18 2 2 3" xfId="925"/>
    <cellStyle name="Normal 18 2 2 3 2" xfId="2087"/>
    <cellStyle name="Normal 18 2 2 4" xfId="1334"/>
    <cellStyle name="Normal 18 2 3" xfId="511"/>
    <cellStyle name="Normal 18 2 3 2" xfId="1685"/>
    <cellStyle name="Normal 18 2 4" xfId="875"/>
    <cellStyle name="Normal 18 2 4 2" xfId="2037"/>
    <cellStyle name="Normal 18 2 5" xfId="1284"/>
    <cellStyle name="Normal 18 3" xfId="136"/>
    <cellStyle name="Normal 18 3 2" xfId="137"/>
    <cellStyle name="Normal 18 3 2 2" xfId="563"/>
    <cellStyle name="Normal 18 3 2 2 2" xfId="1737"/>
    <cellStyle name="Normal 18 3 2 3" xfId="927"/>
    <cellStyle name="Normal 18 3 2 3 2" xfId="2089"/>
    <cellStyle name="Normal 18 3 2 4" xfId="1336"/>
    <cellStyle name="Normal 18 3 3" xfId="562"/>
    <cellStyle name="Normal 18 3 3 2" xfId="1736"/>
    <cellStyle name="Normal 18 3 4" xfId="926"/>
    <cellStyle name="Normal 18 3 4 2" xfId="2088"/>
    <cellStyle name="Normal 18 3 5" xfId="1335"/>
    <cellStyle name="Normal 18 4" xfId="138"/>
    <cellStyle name="Normal 18 4 2" xfId="139"/>
    <cellStyle name="Normal 18 4 2 2" xfId="565"/>
    <cellStyle name="Normal 18 4 2 2 2" xfId="1739"/>
    <cellStyle name="Normal 18 4 2 3" xfId="929"/>
    <cellStyle name="Normal 18 4 2 3 2" xfId="2091"/>
    <cellStyle name="Normal 18 4 2 4" xfId="1338"/>
    <cellStyle name="Normal 18 4 3" xfId="564"/>
    <cellStyle name="Normal 18 4 3 2" xfId="1738"/>
    <cellStyle name="Normal 18 4 4" xfId="928"/>
    <cellStyle name="Normal 18 4 4 2" xfId="2090"/>
    <cellStyle name="Normal 18 4 5" xfId="1337"/>
    <cellStyle name="Normal 18 5" xfId="140"/>
    <cellStyle name="Normal 18 5 2" xfId="566"/>
    <cellStyle name="Normal 18 5 2 2" xfId="1740"/>
    <cellStyle name="Normal 18 5 3" xfId="930"/>
    <cellStyle name="Normal 18 5 3 2" xfId="2092"/>
    <cellStyle name="Normal 18 5 4" xfId="1339"/>
    <cellStyle name="Normal 18 6" xfId="467"/>
    <cellStyle name="Normal 18 6 2" xfId="1643"/>
    <cellStyle name="Normal 18 7" xfId="714"/>
    <cellStyle name="Normal 18 7 2" xfId="1888"/>
    <cellStyle name="Normal 18 8" xfId="1248"/>
    <cellStyle name="Normal 19" xfId="31"/>
    <cellStyle name="Normal 2" xfId="1"/>
    <cellStyle name="Normal 2 10" xfId="32"/>
    <cellStyle name="Normal 2 10 10" xfId="1249"/>
    <cellStyle name="Normal 2 10 2" xfId="33"/>
    <cellStyle name="Normal 2 10 2 2" xfId="34"/>
    <cellStyle name="Normal 2 10 2 2 2" xfId="87"/>
    <cellStyle name="Normal 2 10 2 2 2 2" xfId="141"/>
    <cellStyle name="Normal 2 10 2 2 2 2 2" xfId="567"/>
    <cellStyle name="Normal 2 10 2 2 2 2 2 2" xfId="1741"/>
    <cellStyle name="Normal 2 10 2 2 2 2 3" xfId="931"/>
    <cellStyle name="Normal 2 10 2 2 2 2 3 2" xfId="2093"/>
    <cellStyle name="Normal 2 10 2 2 2 2 4" xfId="1340"/>
    <cellStyle name="Normal 2 10 2 2 2 3" xfId="514"/>
    <cellStyle name="Normal 2 10 2 2 2 3 2" xfId="1688"/>
    <cellStyle name="Normal 2 10 2 2 2 4" xfId="878"/>
    <cellStyle name="Normal 2 10 2 2 2 4 2" xfId="2040"/>
    <cellStyle name="Normal 2 10 2 2 2 5" xfId="1287"/>
    <cellStyle name="Normal 2 10 2 2 3" xfId="142"/>
    <cellStyle name="Normal 2 10 2 2 3 2" xfId="143"/>
    <cellStyle name="Normal 2 10 2 2 3 2 2" xfId="569"/>
    <cellStyle name="Normal 2 10 2 2 3 2 2 2" xfId="1743"/>
    <cellStyle name="Normal 2 10 2 2 3 2 3" xfId="933"/>
    <cellStyle name="Normal 2 10 2 2 3 2 3 2" xfId="2095"/>
    <cellStyle name="Normal 2 10 2 2 3 2 4" xfId="1342"/>
    <cellStyle name="Normal 2 10 2 2 3 3" xfId="568"/>
    <cellStyle name="Normal 2 10 2 2 3 3 2" xfId="1742"/>
    <cellStyle name="Normal 2 10 2 2 3 4" xfId="932"/>
    <cellStyle name="Normal 2 10 2 2 3 4 2" xfId="2094"/>
    <cellStyle name="Normal 2 10 2 2 3 5" xfId="1341"/>
    <cellStyle name="Normal 2 10 2 2 4" xfId="144"/>
    <cellStyle name="Normal 2 10 2 2 4 2" xfId="145"/>
    <cellStyle name="Normal 2 10 2 2 4 2 2" xfId="571"/>
    <cellStyle name="Normal 2 10 2 2 4 2 2 2" xfId="1745"/>
    <cellStyle name="Normal 2 10 2 2 4 2 3" xfId="935"/>
    <cellStyle name="Normal 2 10 2 2 4 2 3 2" xfId="2097"/>
    <cellStyle name="Normal 2 10 2 2 4 2 4" xfId="1344"/>
    <cellStyle name="Normal 2 10 2 2 4 3" xfId="570"/>
    <cellStyle name="Normal 2 10 2 2 4 3 2" xfId="1744"/>
    <cellStyle name="Normal 2 10 2 2 4 4" xfId="934"/>
    <cellStyle name="Normal 2 10 2 2 4 4 2" xfId="2096"/>
    <cellStyle name="Normal 2 10 2 2 4 5" xfId="1343"/>
    <cellStyle name="Normal 2 10 2 2 5" xfId="146"/>
    <cellStyle name="Normal 2 10 2 2 5 2" xfId="572"/>
    <cellStyle name="Normal 2 10 2 2 5 2 2" xfId="1746"/>
    <cellStyle name="Normal 2 10 2 2 5 3" xfId="936"/>
    <cellStyle name="Normal 2 10 2 2 5 3 2" xfId="2098"/>
    <cellStyle name="Normal 2 10 2 2 5 4" xfId="1345"/>
    <cellStyle name="Normal 2 10 2 2 6" xfId="471"/>
    <cellStyle name="Normal 2 10 2 2 6 2" xfId="1647"/>
    <cellStyle name="Normal 2 10 2 2 7" xfId="662"/>
    <cellStyle name="Normal 2 10 2 2 7 2" xfId="1836"/>
    <cellStyle name="Normal 2 10 2 2 8" xfId="1251"/>
    <cellStyle name="Normal 2 10 2 3" xfId="86"/>
    <cellStyle name="Normal 2 10 2 3 2" xfId="147"/>
    <cellStyle name="Normal 2 10 2 3 2 2" xfId="573"/>
    <cellStyle name="Normal 2 10 2 3 2 2 2" xfId="1747"/>
    <cellStyle name="Normal 2 10 2 3 2 3" xfId="937"/>
    <cellStyle name="Normal 2 10 2 3 2 3 2" xfId="2099"/>
    <cellStyle name="Normal 2 10 2 3 2 4" xfId="1346"/>
    <cellStyle name="Normal 2 10 2 3 3" xfId="513"/>
    <cellStyle name="Normal 2 10 2 3 3 2" xfId="1687"/>
    <cellStyle name="Normal 2 10 2 3 4" xfId="877"/>
    <cellStyle name="Normal 2 10 2 3 4 2" xfId="2039"/>
    <cellStyle name="Normal 2 10 2 3 5" xfId="1286"/>
    <cellStyle name="Normal 2 10 2 4" xfId="148"/>
    <cellStyle name="Normal 2 10 2 4 2" xfId="149"/>
    <cellStyle name="Normal 2 10 2 4 2 2" xfId="575"/>
    <cellStyle name="Normal 2 10 2 4 2 2 2" xfId="1749"/>
    <cellStyle name="Normal 2 10 2 4 2 3" xfId="939"/>
    <cellStyle name="Normal 2 10 2 4 2 3 2" xfId="2101"/>
    <cellStyle name="Normal 2 10 2 4 2 4" xfId="1348"/>
    <cellStyle name="Normal 2 10 2 4 3" xfId="574"/>
    <cellStyle name="Normal 2 10 2 4 3 2" xfId="1748"/>
    <cellStyle name="Normal 2 10 2 4 4" xfId="938"/>
    <cellStyle name="Normal 2 10 2 4 4 2" xfId="2100"/>
    <cellStyle name="Normal 2 10 2 4 5" xfId="1347"/>
    <cellStyle name="Normal 2 10 2 5" xfId="150"/>
    <cellStyle name="Normal 2 10 2 5 2" xfId="151"/>
    <cellStyle name="Normal 2 10 2 5 2 2" xfId="577"/>
    <cellStyle name="Normal 2 10 2 5 2 2 2" xfId="1751"/>
    <cellStyle name="Normal 2 10 2 5 2 3" xfId="941"/>
    <cellStyle name="Normal 2 10 2 5 2 3 2" xfId="2103"/>
    <cellStyle name="Normal 2 10 2 5 2 4" xfId="1350"/>
    <cellStyle name="Normal 2 10 2 5 3" xfId="576"/>
    <cellStyle name="Normal 2 10 2 5 3 2" xfId="1750"/>
    <cellStyle name="Normal 2 10 2 5 4" xfId="940"/>
    <cellStyle name="Normal 2 10 2 5 4 2" xfId="2102"/>
    <cellStyle name="Normal 2 10 2 5 5" xfId="1349"/>
    <cellStyle name="Normal 2 10 2 6" xfId="152"/>
    <cellStyle name="Normal 2 10 2 6 2" xfId="578"/>
    <cellStyle name="Normal 2 10 2 6 2 2" xfId="1752"/>
    <cellStyle name="Normal 2 10 2 6 3" xfId="942"/>
    <cellStyle name="Normal 2 10 2 6 3 2" xfId="2104"/>
    <cellStyle name="Normal 2 10 2 6 4" xfId="1351"/>
    <cellStyle name="Normal 2 10 2 7" xfId="470"/>
    <cellStyle name="Normal 2 10 2 7 2" xfId="1646"/>
    <cellStyle name="Normal 2 10 2 8" xfId="480"/>
    <cellStyle name="Normal 2 10 2 8 2" xfId="1656"/>
    <cellStyle name="Normal 2 10 2 9" xfId="1250"/>
    <cellStyle name="Normal 2 10 3" xfId="35"/>
    <cellStyle name="Normal 2 10 3 2" xfId="88"/>
    <cellStyle name="Normal 2 10 3 2 2" xfId="153"/>
    <cellStyle name="Normal 2 10 3 2 2 2" xfId="579"/>
    <cellStyle name="Normal 2 10 3 2 2 2 2" xfId="1753"/>
    <cellStyle name="Normal 2 10 3 2 2 3" xfId="943"/>
    <cellStyle name="Normal 2 10 3 2 2 3 2" xfId="2105"/>
    <cellStyle name="Normal 2 10 3 2 2 4" xfId="1352"/>
    <cellStyle name="Normal 2 10 3 2 3" xfId="515"/>
    <cellStyle name="Normal 2 10 3 2 3 2" xfId="1689"/>
    <cellStyle name="Normal 2 10 3 2 4" xfId="879"/>
    <cellStyle name="Normal 2 10 3 2 4 2" xfId="2041"/>
    <cellStyle name="Normal 2 10 3 2 5" xfId="1288"/>
    <cellStyle name="Normal 2 10 3 3" xfId="154"/>
    <cellStyle name="Normal 2 10 3 3 2" xfId="155"/>
    <cellStyle name="Normal 2 10 3 3 2 2" xfId="581"/>
    <cellStyle name="Normal 2 10 3 3 2 2 2" xfId="1755"/>
    <cellStyle name="Normal 2 10 3 3 2 3" xfId="945"/>
    <cellStyle name="Normal 2 10 3 3 2 3 2" xfId="2107"/>
    <cellStyle name="Normal 2 10 3 3 2 4" xfId="1354"/>
    <cellStyle name="Normal 2 10 3 3 3" xfId="580"/>
    <cellStyle name="Normal 2 10 3 3 3 2" xfId="1754"/>
    <cellStyle name="Normal 2 10 3 3 4" xfId="944"/>
    <cellStyle name="Normal 2 10 3 3 4 2" xfId="2106"/>
    <cellStyle name="Normal 2 10 3 3 5" xfId="1353"/>
    <cellStyle name="Normal 2 10 3 4" xfId="156"/>
    <cellStyle name="Normal 2 10 3 4 2" xfId="157"/>
    <cellStyle name="Normal 2 10 3 4 2 2" xfId="583"/>
    <cellStyle name="Normal 2 10 3 4 2 2 2" xfId="1757"/>
    <cellStyle name="Normal 2 10 3 4 2 3" xfId="947"/>
    <cellStyle name="Normal 2 10 3 4 2 3 2" xfId="2109"/>
    <cellStyle name="Normal 2 10 3 4 2 4" xfId="1356"/>
    <cellStyle name="Normal 2 10 3 4 3" xfId="582"/>
    <cellStyle name="Normal 2 10 3 4 3 2" xfId="1756"/>
    <cellStyle name="Normal 2 10 3 4 4" xfId="946"/>
    <cellStyle name="Normal 2 10 3 4 4 2" xfId="2108"/>
    <cellStyle name="Normal 2 10 3 4 5" xfId="1355"/>
    <cellStyle name="Normal 2 10 3 5" xfId="158"/>
    <cellStyle name="Normal 2 10 3 5 2" xfId="584"/>
    <cellStyle name="Normal 2 10 3 5 2 2" xfId="1758"/>
    <cellStyle name="Normal 2 10 3 5 3" xfId="948"/>
    <cellStyle name="Normal 2 10 3 5 3 2" xfId="2110"/>
    <cellStyle name="Normal 2 10 3 5 4" xfId="1357"/>
    <cellStyle name="Normal 2 10 3 6" xfId="472"/>
    <cellStyle name="Normal 2 10 3 6 2" xfId="1648"/>
    <cellStyle name="Normal 2 10 3 7" xfId="479"/>
    <cellStyle name="Normal 2 10 3 7 2" xfId="1655"/>
    <cellStyle name="Normal 2 10 3 8" xfId="1252"/>
    <cellStyle name="Normal 2 10 4" xfId="85"/>
    <cellStyle name="Normal 2 10 4 2" xfId="159"/>
    <cellStyle name="Normal 2 10 4 2 2" xfId="585"/>
    <cellStyle name="Normal 2 10 4 2 2 2" xfId="1759"/>
    <cellStyle name="Normal 2 10 4 2 3" xfId="949"/>
    <cellStyle name="Normal 2 10 4 2 3 2" xfId="2111"/>
    <cellStyle name="Normal 2 10 4 2 4" xfId="1358"/>
    <cellStyle name="Normal 2 10 4 3" xfId="512"/>
    <cellStyle name="Normal 2 10 4 3 2" xfId="1686"/>
    <cellStyle name="Normal 2 10 4 4" xfId="876"/>
    <cellStyle name="Normal 2 10 4 4 2" xfId="2038"/>
    <cellStyle name="Normal 2 10 4 5" xfId="1285"/>
    <cellStyle name="Normal 2 10 5" xfId="160"/>
    <cellStyle name="Normal 2 10 5 2" xfId="161"/>
    <cellStyle name="Normal 2 10 5 2 2" xfId="587"/>
    <cellStyle name="Normal 2 10 5 2 2 2" xfId="1761"/>
    <cellStyle name="Normal 2 10 5 2 3" xfId="951"/>
    <cellStyle name="Normal 2 10 5 2 3 2" xfId="2113"/>
    <cellStyle name="Normal 2 10 5 2 4" xfId="1360"/>
    <cellStyle name="Normal 2 10 5 3" xfId="435"/>
    <cellStyle name="Normal 2 10 5 3 2" xfId="848"/>
    <cellStyle name="Normal 2 10 5 3 2 2" xfId="2013"/>
    <cellStyle name="Normal 2 10 5 3 3" xfId="1206"/>
    <cellStyle name="Normal 2 10 5 3 3 2" xfId="2359"/>
    <cellStyle name="Normal 2 10 5 3 4" xfId="1615"/>
    <cellStyle name="Normal 2 10 5 3 5" xfId="2377"/>
    <cellStyle name="Normal 2 10 5 4" xfId="586"/>
    <cellStyle name="Normal 2 10 5 4 2" xfId="1760"/>
    <cellStyle name="Normal 2 10 5 5" xfId="950"/>
    <cellStyle name="Normal 2 10 5 5 2" xfId="2112"/>
    <cellStyle name="Normal 2 10 5 6" xfId="1359"/>
    <cellStyle name="Normal 2 10 6" xfId="162"/>
    <cellStyle name="Normal 2 10 6 2" xfId="163"/>
    <cellStyle name="Normal 2 10 6 2 2" xfId="589"/>
    <cellStyle name="Normal 2 10 6 2 2 2" xfId="1763"/>
    <cellStyle name="Normal 2 10 6 2 3" xfId="953"/>
    <cellStyle name="Normal 2 10 6 2 3 2" xfId="2115"/>
    <cellStyle name="Normal 2 10 6 2 4" xfId="1362"/>
    <cellStyle name="Normal 2 10 6 3" xfId="588"/>
    <cellStyle name="Normal 2 10 6 3 2" xfId="1762"/>
    <cellStyle name="Normal 2 10 6 4" xfId="952"/>
    <cellStyle name="Normal 2 10 6 4 2" xfId="2114"/>
    <cellStyle name="Normal 2 10 6 5" xfId="1361"/>
    <cellStyle name="Normal 2 10 7" xfId="164"/>
    <cellStyle name="Normal 2 10 7 2" xfId="590"/>
    <cellStyle name="Normal 2 10 7 2 2" xfId="1764"/>
    <cellStyle name="Normal 2 10 7 3" xfId="954"/>
    <cellStyle name="Normal 2 10 7 3 2" xfId="2116"/>
    <cellStyle name="Normal 2 10 7 4" xfId="1363"/>
    <cellStyle name="Normal 2 10 8" xfId="469"/>
    <cellStyle name="Normal 2 10 8 2" xfId="1645"/>
    <cellStyle name="Normal 2 10 9" xfId="487"/>
    <cellStyle name="Normal 2 10 9 2" xfId="1663"/>
    <cellStyle name="Normal 2 11" xfId="36"/>
    <cellStyle name="Normal 2 11 2" xfId="89"/>
    <cellStyle name="Normal 2 11 2 2" xfId="165"/>
    <cellStyle name="Normal 2 11 2 2 2" xfId="591"/>
    <cellStyle name="Normal 2 11 2 2 2 2" xfId="1765"/>
    <cellStyle name="Normal 2 11 2 2 3" xfId="955"/>
    <cellStyle name="Normal 2 11 2 2 3 2" xfId="2117"/>
    <cellStyle name="Normal 2 11 2 2 4" xfId="1364"/>
    <cellStyle name="Normal 2 11 2 3" xfId="516"/>
    <cellStyle name="Normal 2 11 2 3 2" xfId="1690"/>
    <cellStyle name="Normal 2 11 2 4" xfId="880"/>
    <cellStyle name="Normal 2 11 2 4 2" xfId="2042"/>
    <cellStyle name="Normal 2 11 2 5" xfId="1289"/>
    <cellStyle name="Normal 2 11 3" xfId="166"/>
    <cellStyle name="Normal 2 11 3 2" xfId="167"/>
    <cellStyle name="Normal 2 11 3 2 2" xfId="593"/>
    <cellStyle name="Normal 2 11 3 2 2 2" xfId="1767"/>
    <cellStyle name="Normal 2 11 3 2 3" xfId="957"/>
    <cellStyle name="Normal 2 11 3 2 3 2" xfId="2119"/>
    <cellStyle name="Normal 2 11 3 2 4" xfId="1366"/>
    <cellStyle name="Normal 2 11 3 3" xfId="592"/>
    <cellStyle name="Normal 2 11 3 3 2" xfId="1766"/>
    <cellStyle name="Normal 2 11 3 4" xfId="956"/>
    <cellStyle name="Normal 2 11 3 4 2" xfId="2118"/>
    <cellStyle name="Normal 2 11 3 5" xfId="1365"/>
    <cellStyle name="Normal 2 11 4" xfId="168"/>
    <cellStyle name="Normal 2 11 4 2" xfId="169"/>
    <cellStyle name="Normal 2 11 4 2 2" xfId="595"/>
    <cellStyle name="Normal 2 11 4 2 2 2" xfId="1769"/>
    <cellStyle name="Normal 2 11 4 2 3" xfId="959"/>
    <cellStyle name="Normal 2 11 4 2 3 2" xfId="2121"/>
    <cellStyle name="Normal 2 11 4 2 4" xfId="1368"/>
    <cellStyle name="Normal 2 11 4 3" xfId="594"/>
    <cellStyle name="Normal 2 11 4 3 2" xfId="1768"/>
    <cellStyle name="Normal 2 11 4 4" xfId="958"/>
    <cellStyle name="Normal 2 11 4 4 2" xfId="2120"/>
    <cellStyle name="Normal 2 11 4 5" xfId="1367"/>
    <cellStyle name="Normal 2 11 5" xfId="170"/>
    <cellStyle name="Normal 2 11 5 2" xfId="596"/>
    <cellStyle name="Normal 2 11 5 2 2" xfId="1770"/>
    <cellStyle name="Normal 2 11 5 3" xfId="960"/>
    <cellStyle name="Normal 2 11 5 3 2" xfId="2122"/>
    <cellStyle name="Normal 2 11 5 4" xfId="1369"/>
    <cellStyle name="Normal 2 11 6" xfId="473"/>
    <cellStyle name="Normal 2 11 6 2" xfId="1649"/>
    <cellStyle name="Normal 2 11 7" xfId="468"/>
    <cellStyle name="Normal 2 11 7 2" xfId="1644"/>
    <cellStyle name="Normal 2 11 8" xfId="1253"/>
    <cellStyle name="Normal 2 12" xfId="37"/>
    <cellStyle name="Normal 2 12 2" xfId="90"/>
    <cellStyle name="Normal 2 12 2 2" xfId="171"/>
    <cellStyle name="Normal 2 12 2 2 2" xfId="597"/>
    <cellStyle name="Normal 2 12 2 2 2 2" xfId="1771"/>
    <cellStyle name="Normal 2 12 2 2 3" xfId="961"/>
    <cellStyle name="Normal 2 12 2 2 3 2" xfId="2123"/>
    <cellStyle name="Normal 2 12 2 2 4" xfId="1370"/>
    <cellStyle name="Normal 2 12 2 3" xfId="517"/>
    <cellStyle name="Normal 2 12 2 3 2" xfId="1691"/>
    <cellStyle name="Normal 2 12 2 4" xfId="881"/>
    <cellStyle name="Normal 2 12 2 4 2" xfId="2043"/>
    <cellStyle name="Normal 2 12 2 5" xfId="1290"/>
    <cellStyle name="Normal 2 12 3" xfId="172"/>
    <cellStyle name="Normal 2 12 3 2" xfId="173"/>
    <cellStyle name="Normal 2 12 3 2 2" xfId="599"/>
    <cellStyle name="Normal 2 12 3 2 2 2" xfId="1773"/>
    <cellStyle name="Normal 2 12 3 2 3" xfId="963"/>
    <cellStyle name="Normal 2 12 3 2 3 2" xfId="2125"/>
    <cellStyle name="Normal 2 12 3 2 4" xfId="1372"/>
    <cellStyle name="Normal 2 12 3 3" xfId="598"/>
    <cellStyle name="Normal 2 12 3 3 2" xfId="1772"/>
    <cellStyle name="Normal 2 12 3 4" xfId="962"/>
    <cellStyle name="Normal 2 12 3 4 2" xfId="2124"/>
    <cellStyle name="Normal 2 12 3 5" xfId="1371"/>
    <cellStyle name="Normal 2 12 4" xfId="174"/>
    <cellStyle name="Normal 2 12 4 2" xfId="175"/>
    <cellStyle name="Normal 2 12 4 2 2" xfId="601"/>
    <cellStyle name="Normal 2 12 4 2 2 2" xfId="1775"/>
    <cellStyle name="Normal 2 12 4 2 3" xfId="965"/>
    <cellStyle name="Normal 2 12 4 2 3 2" xfId="2127"/>
    <cellStyle name="Normal 2 12 4 2 4" xfId="1374"/>
    <cellStyle name="Normal 2 12 4 3" xfId="600"/>
    <cellStyle name="Normal 2 12 4 3 2" xfId="1774"/>
    <cellStyle name="Normal 2 12 4 4" xfId="964"/>
    <cellStyle name="Normal 2 12 4 4 2" xfId="2126"/>
    <cellStyle name="Normal 2 12 4 5" xfId="1373"/>
    <cellStyle name="Normal 2 12 5" xfId="176"/>
    <cellStyle name="Normal 2 12 5 2" xfId="602"/>
    <cellStyle name="Normal 2 12 5 2 2" xfId="1776"/>
    <cellStyle name="Normal 2 12 5 3" xfId="966"/>
    <cellStyle name="Normal 2 12 5 3 2" xfId="2128"/>
    <cellStyle name="Normal 2 12 5 4" xfId="1375"/>
    <cellStyle name="Normal 2 12 6" xfId="474"/>
    <cellStyle name="Normal 2 12 6 2" xfId="1650"/>
    <cellStyle name="Normal 2 12 7" xfId="464"/>
    <cellStyle name="Normal 2 12 7 2" xfId="1640"/>
    <cellStyle name="Normal 2 12 8" xfId="1254"/>
    <cellStyle name="Normal 2 13" xfId="38"/>
    <cellStyle name="Normal 2 13 2" xfId="39"/>
    <cellStyle name="Normal 2 13 2 2" xfId="92"/>
    <cellStyle name="Normal 2 13 2 2 2" xfId="177"/>
    <cellStyle name="Normal 2 13 2 2 2 2" xfId="603"/>
    <cellStyle name="Normal 2 13 2 2 2 2 2" xfId="1777"/>
    <cellStyle name="Normal 2 13 2 2 2 3" xfId="967"/>
    <cellStyle name="Normal 2 13 2 2 2 3 2" xfId="2129"/>
    <cellStyle name="Normal 2 13 2 2 2 4" xfId="1376"/>
    <cellStyle name="Normal 2 13 2 2 3" xfId="519"/>
    <cellStyle name="Normal 2 13 2 2 3 2" xfId="1693"/>
    <cellStyle name="Normal 2 13 2 2 4" xfId="883"/>
    <cellStyle name="Normal 2 13 2 2 4 2" xfId="2045"/>
    <cellStyle name="Normal 2 13 2 2 5" xfId="1292"/>
    <cellStyle name="Normal 2 13 2 3" xfId="178"/>
    <cellStyle name="Normal 2 13 2 3 2" xfId="179"/>
    <cellStyle name="Normal 2 13 2 3 2 2" xfId="605"/>
    <cellStyle name="Normal 2 13 2 3 2 2 2" xfId="1779"/>
    <cellStyle name="Normal 2 13 2 3 2 3" xfId="969"/>
    <cellStyle name="Normal 2 13 2 3 2 3 2" xfId="2131"/>
    <cellStyle name="Normal 2 13 2 3 2 4" xfId="1378"/>
    <cellStyle name="Normal 2 13 2 3 3" xfId="604"/>
    <cellStyle name="Normal 2 13 2 3 3 2" xfId="1778"/>
    <cellStyle name="Normal 2 13 2 3 4" xfId="968"/>
    <cellStyle name="Normal 2 13 2 3 4 2" xfId="2130"/>
    <cellStyle name="Normal 2 13 2 3 5" xfId="1377"/>
    <cellStyle name="Normal 2 13 2 4" xfId="180"/>
    <cellStyle name="Normal 2 13 2 4 2" xfId="181"/>
    <cellStyle name="Normal 2 13 2 4 2 2" xfId="607"/>
    <cellStyle name="Normal 2 13 2 4 2 2 2" xfId="1781"/>
    <cellStyle name="Normal 2 13 2 4 2 3" xfId="971"/>
    <cellStyle name="Normal 2 13 2 4 2 3 2" xfId="2133"/>
    <cellStyle name="Normal 2 13 2 4 2 4" xfId="1380"/>
    <cellStyle name="Normal 2 13 2 4 3" xfId="606"/>
    <cellStyle name="Normal 2 13 2 4 3 2" xfId="1780"/>
    <cellStyle name="Normal 2 13 2 4 4" xfId="970"/>
    <cellStyle name="Normal 2 13 2 4 4 2" xfId="2132"/>
    <cellStyle name="Normal 2 13 2 4 5" xfId="1379"/>
    <cellStyle name="Normal 2 13 2 5" xfId="182"/>
    <cellStyle name="Normal 2 13 2 5 2" xfId="608"/>
    <cellStyle name="Normal 2 13 2 5 2 2" xfId="1782"/>
    <cellStyle name="Normal 2 13 2 5 3" xfId="972"/>
    <cellStyle name="Normal 2 13 2 5 3 2" xfId="2134"/>
    <cellStyle name="Normal 2 13 2 5 4" xfId="1381"/>
    <cellStyle name="Normal 2 13 2 6" xfId="476"/>
    <cellStyle name="Normal 2 13 2 6 2" xfId="1652"/>
    <cellStyle name="Normal 2 13 2 7" xfId="447"/>
    <cellStyle name="Normal 2 13 2 7 2" xfId="1623"/>
    <cellStyle name="Normal 2 13 2 8" xfId="1256"/>
    <cellStyle name="Normal 2 13 3" xfId="91"/>
    <cellStyle name="Normal 2 13 3 2" xfId="183"/>
    <cellStyle name="Normal 2 13 3 2 2" xfId="609"/>
    <cellStyle name="Normal 2 13 3 2 2 2" xfId="1783"/>
    <cellStyle name="Normal 2 13 3 2 3" xfId="973"/>
    <cellStyle name="Normal 2 13 3 2 3 2" xfId="2135"/>
    <cellStyle name="Normal 2 13 3 2 4" xfId="1382"/>
    <cellStyle name="Normal 2 13 3 3" xfId="518"/>
    <cellStyle name="Normal 2 13 3 3 2" xfId="1692"/>
    <cellStyle name="Normal 2 13 3 4" xfId="882"/>
    <cellStyle name="Normal 2 13 3 4 2" xfId="2044"/>
    <cellStyle name="Normal 2 13 3 5" xfId="1291"/>
    <cellStyle name="Normal 2 13 4" xfId="184"/>
    <cellStyle name="Normal 2 13 4 2" xfId="185"/>
    <cellStyle name="Normal 2 13 4 2 2" xfId="611"/>
    <cellStyle name="Normal 2 13 4 2 2 2" xfId="1785"/>
    <cellStyle name="Normal 2 13 4 2 3" xfId="975"/>
    <cellStyle name="Normal 2 13 4 2 3 2" xfId="2137"/>
    <cellStyle name="Normal 2 13 4 2 4" xfId="1384"/>
    <cellStyle name="Normal 2 13 4 3" xfId="432"/>
    <cellStyle name="Normal 2 13 4 3 2" xfId="845"/>
    <cellStyle name="Normal 2 13 4 3 2 2" xfId="2011"/>
    <cellStyle name="Normal 2 13 4 3 3" xfId="1203"/>
    <cellStyle name="Normal 2 13 4 3 3 2" xfId="2357"/>
    <cellStyle name="Normal 2 13 4 3 4" xfId="1612"/>
    <cellStyle name="Normal 2 13 4 4" xfId="610"/>
    <cellStyle name="Normal 2 13 4 4 2" xfId="1784"/>
    <cellStyle name="Normal 2 13 4 5" xfId="974"/>
    <cellStyle name="Normal 2 13 4 5 2" xfId="2136"/>
    <cellStyle name="Normal 2 13 4 6" xfId="1383"/>
    <cellStyle name="Normal 2 13 5" xfId="186"/>
    <cellStyle name="Normal 2 13 5 2" xfId="187"/>
    <cellStyle name="Normal 2 13 5 2 2" xfId="613"/>
    <cellStyle name="Normal 2 13 5 2 2 2" xfId="1787"/>
    <cellStyle name="Normal 2 13 5 2 3" xfId="977"/>
    <cellStyle name="Normal 2 13 5 2 3 2" xfId="2139"/>
    <cellStyle name="Normal 2 13 5 2 4" xfId="1386"/>
    <cellStyle name="Normal 2 13 5 3" xfId="612"/>
    <cellStyle name="Normal 2 13 5 3 2" xfId="1786"/>
    <cellStyle name="Normal 2 13 5 4" xfId="976"/>
    <cellStyle name="Normal 2 13 5 4 2" xfId="2138"/>
    <cellStyle name="Normal 2 13 5 5" xfId="1385"/>
    <cellStyle name="Normal 2 13 6" xfId="188"/>
    <cellStyle name="Normal 2 13 6 2" xfId="614"/>
    <cellStyle name="Normal 2 13 6 2 2" xfId="1788"/>
    <cellStyle name="Normal 2 13 6 3" xfId="978"/>
    <cellStyle name="Normal 2 13 6 3 2" xfId="2140"/>
    <cellStyle name="Normal 2 13 6 4" xfId="1387"/>
    <cellStyle name="Normal 2 13 7" xfId="475"/>
    <cellStyle name="Normal 2 13 7 2" xfId="1651"/>
    <cellStyle name="Normal 2 13 8" xfId="462"/>
    <cellStyle name="Normal 2 13 8 2" xfId="1638"/>
    <cellStyle name="Normal 2 13 9" xfId="1255"/>
    <cellStyle name="Normal 2 14" xfId="40"/>
    <cellStyle name="Normal 2 14 2" xfId="93"/>
    <cellStyle name="Normal 2 14 2 2" xfId="189"/>
    <cellStyle name="Normal 2 14 2 2 2" xfId="615"/>
    <cellStyle name="Normal 2 14 2 2 2 2" xfId="1789"/>
    <cellStyle name="Normal 2 14 2 2 3" xfId="979"/>
    <cellStyle name="Normal 2 14 2 2 3 2" xfId="2141"/>
    <cellStyle name="Normal 2 14 2 2 4" xfId="1388"/>
    <cellStyle name="Normal 2 14 2 3" xfId="520"/>
    <cellStyle name="Normal 2 14 2 3 2" xfId="1694"/>
    <cellStyle name="Normal 2 14 2 4" xfId="884"/>
    <cellStyle name="Normal 2 14 2 4 2" xfId="2046"/>
    <cellStyle name="Normal 2 14 2 5" xfId="1293"/>
    <cellStyle name="Normal 2 14 3" xfId="190"/>
    <cellStyle name="Normal 2 14 3 2" xfId="191"/>
    <cellStyle name="Normal 2 14 3 2 2" xfId="617"/>
    <cellStyle name="Normal 2 14 3 2 2 2" xfId="1791"/>
    <cellStyle name="Normal 2 14 3 2 3" xfId="981"/>
    <cellStyle name="Normal 2 14 3 2 3 2" xfId="2143"/>
    <cellStyle name="Normal 2 14 3 2 4" xfId="1390"/>
    <cellStyle name="Normal 2 14 3 3" xfId="616"/>
    <cellStyle name="Normal 2 14 3 3 2" xfId="1790"/>
    <cellStyle name="Normal 2 14 3 4" xfId="980"/>
    <cellStyle name="Normal 2 14 3 4 2" xfId="2142"/>
    <cellStyle name="Normal 2 14 3 5" xfId="1389"/>
    <cellStyle name="Normal 2 14 4" xfId="192"/>
    <cellStyle name="Normal 2 14 4 2" xfId="193"/>
    <cellStyle name="Normal 2 14 4 2 2" xfId="619"/>
    <cellStyle name="Normal 2 14 4 2 2 2" xfId="1793"/>
    <cellStyle name="Normal 2 14 4 2 3" xfId="983"/>
    <cellStyle name="Normal 2 14 4 2 3 2" xfId="2145"/>
    <cellStyle name="Normal 2 14 4 2 4" xfId="1392"/>
    <cellStyle name="Normal 2 14 4 3" xfId="618"/>
    <cellStyle name="Normal 2 14 4 3 2" xfId="1792"/>
    <cellStyle name="Normal 2 14 4 4" xfId="982"/>
    <cellStyle name="Normal 2 14 4 4 2" xfId="2144"/>
    <cellStyle name="Normal 2 14 4 5" xfId="1391"/>
    <cellStyle name="Normal 2 14 5" xfId="194"/>
    <cellStyle name="Normal 2 14 5 2" xfId="620"/>
    <cellStyle name="Normal 2 14 5 2 2" xfId="1794"/>
    <cellStyle name="Normal 2 14 5 3" xfId="984"/>
    <cellStyle name="Normal 2 14 5 3 2" xfId="2146"/>
    <cellStyle name="Normal 2 14 5 4" xfId="1393"/>
    <cellStyle name="Normal 2 14 6" xfId="477"/>
    <cellStyle name="Normal 2 14 6 2" xfId="1653"/>
    <cellStyle name="Normal 2 14 7" xfId="461"/>
    <cellStyle name="Normal 2 14 7 2" xfId="1637"/>
    <cellStyle name="Normal 2 14 8" xfId="1257"/>
    <cellStyle name="Normal 2 15" xfId="41"/>
    <cellStyle name="Normal 2 15 2" xfId="94"/>
    <cellStyle name="Normal 2 15 2 2" xfId="195"/>
    <cellStyle name="Normal 2 15 2 2 2" xfId="621"/>
    <cellStyle name="Normal 2 15 2 2 2 2" xfId="1795"/>
    <cellStyle name="Normal 2 15 2 2 3" xfId="985"/>
    <cellStyle name="Normal 2 15 2 2 3 2" xfId="2147"/>
    <cellStyle name="Normal 2 15 2 2 4" xfId="1394"/>
    <cellStyle name="Normal 2 15 2 3" xfId="521"/>
    <cellStyle name="Normal 2 15 2 3 2" xfId="1695"/>
    <cellStyle name="Normal 2 15 2 4" xfId="885"/>
    <cellStyle name="Normal 2 15 2 4 2" xfId="2047"/>
    <cellStyle name="Normal 2 15 2 5" xfId="1294"/>
    <cellStyle name="Normal 2 15 3" xfId="196"/>
    <cellStyle name="Normal 2 15 3 2" xfId="197"/>
    <cellStyle name="Normal 2 15 3 2 2" xfId="623"/>
    <cellStyle name="Normal 2 15 3 2 2 2" xfId="1797"/>
    <cellStyle name="Normal 2 15 3 2 3" xfId="987"/>
    <cellStyle name="Normal 2 15 3 2 3 2" xfId="2149"/>
    <cellStyle name="Normal 2 15 3 2 4" xfId="1396"/>
    <cellStyle name="Normal 2 15 3 3" xfId="622"/>
    <cellStyle name="Normal 2 15 3 3 2" xfId="1796"/>
    <cellStyle name="Normal 2 15 3 4" xfId="986"/>
    <cellStyle name="Normal 2 15 3 4 2" xfId="2148"/>
    <cellStyle name="Normal 2 15 3 5" xfId="1395"/>
    <cellStyle name="Normal 2 15 4" xfId="198"/>
    <cellStyle name="Normal 2 15 4 2" xfId="199"/>
    <cellStyle name="Normal 2 15 4 2 2" xfId="625"/>
    <cellStyle name="Normal 2 15 4 2 2 2" xfId="1799"/>
    <cellStyle name="Normal 2 15 4 2 3" xfId="989"/>
    <cellStyle name="Normal 2 15 4 2 3 2" xfId="2151"/>
    <cellStyle name="Normal 2 15 4 2 4" xfId="1398"/>
    <cellStyle name="Normal 2 15 4 3" xfId="624"/>
    <cellStyle name="Normal 2 15 4 3 2" xfId="1798"/>
    <cellStyle name="Normal 2 15 4 4" xfId="988"/>
    <cellStyle name="Normal 2 15 4 4 2" xfId="2150"/>
    <cellStyle name="Normal 2 15 4 5" xfId="1397"/>
    <cellStyle name="Normal 2 15 5" xfId="200"/>
    <cellStyle name="Normal 2 15 5 2" xfId="626"/>
    <cellStyle name="Normal 2 15 5 2 2" xfId="1800"/>
    <cellStyle name="Normal 2 15 5 3" xfId="990"/>
    <cellStyle name="Normal 2 15 5 3 2" xfId="2152"/>
    <cellStyle name="Normal 2 15 5 4" xfId="1399"/>
    <cellStyle name="Normal 2 15 6" xfId="478"/>
    <cellStyle name="Normal 2 15 6 2" xfId="1654"/>
    <cellStyle name="Normal 2 15 7" xfId="460"/>
    <cellStyle name="Normal 2 15 7 2" xfId="1636"/>
    <cellStyle name="Normal 2 15 8" xfId="1258"/>
    <cellStyle name="Normal 2 16" xfId="116"/>
    <cellStyle name="Normal 2 16 10" xfId="2381"/>
    <cellStyle name="Normal 2 16 2" xfId="201"/>
    <cellStyle name="Normal 2 16 2 2" xfId="202"/>
    <cellStyle name="Normal 2 16 2 2 2" xfId="628"/>
    <cellStyle name="Normal 2 16 2 2 2 2" xfId="1802"/>
    <cellStyle name="Normal 2 16 2 2 3" xfId="992"/>
    <cellStyle name="Normal 2 16 2 2 3 2" xfId="2154"/>
    <cellStyle name="Normal 2 16 2 2 4" xfId="1401"/>
    <cellStyle name="Normal 2 16 2 3" xfId="627"/>
    <cellStyle name="Normal 2 16 2 3 2" xfId="1801"/>
    <cellStyle name="Normal 2 16 2 4" xfId="991"/>
    <cellStyle name="Normal 2 16 2 4 2" xfId="2153"/>
    <cellStyle name="Normal 2 16 2 5" xfId="1400"/>
    <cellStyle name="Normal 2 16 3" xfId="203"/>
    <cellStyle name="Normal 2 16 3 2" xfId="204"/>
    <cellStyle name="Normal 2 16 3 2 2" xfId="630"/>
    <cellStyle name="Normal 2 16 3 2 2 2" xfId="1804"/>
    <cellStyle name="Normal 2 16 3 2 3" xfId="994"/>
    <cellStyle name="Normal 2 16 3 2 3 2" xfId="2156"/>
    <cellStyle name="Normal 2 16 3 2 4" xfId="1403"/>
    <cellStyle name="Normal 2 16 3 3" xfId="629"/>
    <cellStyle name="Normal 2 16 3 3 2" xfId="1803"/>
    <cellStyle name="Normal 2 16 3 4" xfId="993"/>
    <cellStyle name="Normal 2 16 3 4 2" xfId="2155"/>
    <cellStyle name="Normal 2 16 3 5" xfId="1402"/>
    <cellStyle name="Normal 2 16 4" xfId="205"/>
    <cellStyle name="Normal 2 16 4 2" xfId="206"/>
    <cellStyle name="Normal 2 16 4 2 2" xfId="632"/>
    <cellStyle name="Normal 2 16 4 2 2 2" xfId="1806"/>
    <cellStyle name="Normal 2 16 4 2 3" xfId="996"/>
    <cellStyle name="Normal 2 16 4 2 3 2" xfId="2158"/>
    <cellStyle name="Normal 2 16 4 2 4" xfId="1405"/>
    <cellStyle name="Normal 2 16 4 3" xfId="631"/>
    <cellStyle name="Normal 2 16 4 3 2" xfId="1805"/>
    <cellStyle name="Normal 2 16 4 4" xfId="995"/>
    <cellStyle name="Normal 2 16 4 4 2" xfId="2157"/>
    <cellStyle name="Normal 2 16 4 5" xfId="1404"/>
    <cellStyle name="Normal 2 16 5" xfId="207"/>
    <cellStyle name="Normal 2 16 5 2" xfId="633"/>
    <cellStyle name="Normal 2 16 5 2 2" xfId="1807"/>
    <cellStyle name="Normal 2 16 5 3" xfId="997"/>
    <cellStyle name="Normal 2 16 5 3 2" xfId="2159"/>
    <cellStyle name="Normal 2 16 5 4" xfId="1406"/>
    <cellStyle name="Normal 2 16 6" xfId="424"/>
    <cellStyle name="Normal 2 16 6 2" xfId="837"/>
    <cellStyle name="Normal 2 16 6 2 2" xfId="2003"/>
    <cellStyle name="Normal 2 16 6 3" xfId="1195"/>
    <cellStyle name="Normal 2 16 6 3 2" xfId="2349"/>
    <cellStyle name="Normal 2 16 6 4" xfId="1604"/>
    <cellStyle name="Normal 2 16 7" xfId="542"/>
    <cellStyle name="Normal 2 16 7 2" xfId="1716"/>
    <cellStyle name="Normal 2 16 8" xfId="906"/>
    <cellStyle name="Normal 2 16 8 2" xfId="2068"/>
    <cellStyle name="Normal 2 16 9" xfId="1315"/>
    <cellStyle name="Normal 2 17" xfId="208"/>
    <cellStyle name="Normal 2 17 2" xfId="209"/>
    <cellStyle name="Normal 2 17 2 2" xfId="210"/>
    <cellStyle name="Normal 2 17 2 2 2" xfId="636"/>
    <cellStyle name="Normal 2 17 2 2 2 2" xfId="1810"/>
    <cellStyle name="Normal 2 17 2 2 3" xfId="1000"/>
    <cellStyle name="Normal 2 17 2 2 3 2" xfId="2162"/>
    <cellStyle name="Normal 2 17 2 2 4" xfId="1409"/>
    <cellStyle name="Normal 2 17 2 3" xfId="635"/>
    <cellStyle name="Normal 2 17 2 3 2" xfId="1809"/>
    <cellStyle name="Normal 2 17 2 4" xfId="999"/>
    <cellStyle name="Normal 2 17 2 4 2" xfId="2161"/>
    <cellStyle name="Normal 2 17 2 5" xfId="1408"/>
    <cellStyle name="Normal 2 17 3" xfId="211"/>
    <cellStyle name="Normal 2 17 3 2" xfId="212"/>
    <cellStyle name="Normal 2 17 3 2 2" xfId="638"/>
    <cellStyle name="Normal 2 17 3 2 2 2" xfId="1812"/>
    <cellStyle name="Normal 2 17 3 2 3" xfId="1002"/>
    <cellStyle name="Normal 2 17 3 2 3 2" xfId="2164"/>
    <cellStyle name="Normal 2 17 3 2 4" xfId="1411"/>
    <cellStyle name="Normal 2 17 3 3" xfId="637"/>
    <cellStyle name="Normal 2 17 3 3 2" xfId="1811"/>
    <cellStyle name="Normal 2 17 3 4" xfId="1001"/>
    <cellStyle name="Normal 2 17 3 4 2" xfId="2163"/>
    <cellStyle name="Normal 2 17 3 5" xfId="1410"/>
    <cellStyle name="Normal 2 17 4" xfId="213"/>
    <cellStyle name="Normal 2 17 4 2" xfId="214"/>
    <cellStyle name="Normal 2 17 4 2 2" xfId="640"/>
    <cellStyle name="Normal 2 17 4 2 2 2" xfId="1814"/>
    <cellStyle name="Normal 2 17 4 2 3" xfId="1004"/>
    <cellStyle name="Normal 2 17 4 2 3 2" xfId="2166"/>
    <cellStyle name="Normal 2 17 4 2 4" xfId="1413"/>
    <cellStyle name="Normal 2 17 4 3" xfId="639"/>
    <cellStyle name="Normal 2 17 4 3 2" xfId="1813"/>
    <cellStyle name="Normal 2 17 4 4" xfId="1003"/>
    <cellStyle name="Normal 2 17 4 4 2" xfId="2165"/>
    <cellStyle name="Normal 2 17 4 5" xfId="1412"/>
    <cellStyle name="Normal 2 17 5" xfId="215"/>
    <cellStyle name="Normal 2 17 5 2" xfId="641"/>
    <cellStyle name="Normal 2 17 5 2 2" xfId="1815"/>
    <cellStyle name="Normal 2 17 5 3" xfId="1005"/>
    <cellStyle name="Normal 2 17 5 3 2" xfId="2167"/>
    <cellStyle name="Normal 2 17 5 4" xfId="1414"/>
    <cellStyle name="Normal 2 17 6" xfId="634"/>
    <cellStyle name="Normal 2 17 6 2" xfId="1808"/>
    <cellStyle name="Normal 2 17 7" xfId="998"/>
    <cellStyle name="Normal 2 17 7 2" xfId="2160"/>
    <cellStyle name="Normal 2 17 8" xfId="1407"/>
    <cellStyle name="Normal 2 18" xfId="216"/>
    <cellStyle name="Normal 2 18 2" xfId="217"/>
    <cellStyle name="Normal 2 18 2 2" xfId="218"/>
    <cellStyle name="Normal 2 18 2 2 2" xfId="644"/>
    <cellStyle name="Normal 2 18 2 2 2 2" xfId="1818"/>
    <cellStyle name="Normal 2 18 2 2 3" xfId="1008"/>
    <cellStyle name="Normal 2 18 2 2 3 2" xfId="2170"/>
    <cellStyle name="Normal 2 18 2 2 4" xfId="1417"/>
    <cellStyle name="Normal 2 18 2 3" xfId="643"/>
    <cellStyle name="Normal 2 18 2 3 2" xfId="1817"/>
    <cellStyle name="Normal 2 18 2 4" xfId="1007"/>
    <cellStyle name="Normal 2 18 2 4 2" xfId="2169"/>
    <cellStyle name="Normal 2 18 2 5" xfId="1416"/>
    <cellStyle name="Normal 2 18 3" xfId="219"/>
    <cellStyle name="Normal 2 18 3 2" xfId="220"/>
    <cellStyle name="Normal 2 18 3 2 2" xfId="646"/>
    <cellStyle name="Normal 2 18 3 2 2 2" xfId="1820"/>
    <cellStyle name="Normal 2 18 3 2 3" xfId="1010"/>
    <cellStyle name="Normal 2 18 3 2 3 2" xfId="2172"/>
    <cellStyle name="Normal 2 18 3 2 4" xfId="1419"/>
    <cellStyle name="Normal 2 18 3 3" xfId="645"/>
    <cellStyle name="Normal 2 18 3 3 2" xfId="1819"/>
    <cellStyle name="Normal 2 18 3 4" xfId="1009"/>
    <cellStyle name="Normal 2 18 3 4 2" xfId="2171"/>
    <cellStyle name="Normal 2 18 3 5" xfId="1418"/>
    <cellStyle name="Normal 2 18 4" xfId="221"/>
    <cellStyle name="Normal 2 18 4 2" xfId="222"/>
    <cellStyle name="Normal 2 18 4 2 2" xfId="648"/>
    <cellStyle name="Normal 2 18 4 2 2 2" xfId="1822"/>
    <cellStyle name="Normal 2 18 4 2 3" xfId="1012"/>
    <cellStyle name="Normal 2 18 4 2 3 2" xfId="2174"/>
    <cellStyle name="Normal 2 18 4 2 4" xfId="1421"/>
    <cellStyle name="Normal 2 18 4 3" xfId="647"/>
    <cellStyle name="Normal 2 18 4 3 2" xfId="1821"/>
    <cellStyle name="Normal 2 18 4 4" xfId="1011"/>
    <cellStyle name="Normal 2 18 4 4 2" xfId="2173"/>
    <cellStyle name="Normal 2 18 4 5" xfId="1420"/>
    <cellStyle name="Normal 2 18 5" xfId="223"/>
    <cellStyle name="Normal 2 18 5 2" xfId="649"/>
    <cellStyle name="Normal 2 18 5 2 2" xfId="1823"/>
    <cellStyle name="Normal 2 18 5 3" xfId="1013"/>
    <cellStyle name="Normal 2 18 5 3 2" xfId="2175"/>
    <cellStyle name="Normal 2 18 5 4" xfId="1422"/>
    <cellStyle name="Normal 2 18 6" xfId="642"/>
    <cellStyle name="Normal 2 18 6 2" xfId="1816"/>
    <cellStyle name="Normal 2 18 7" xfId="1006"/>
    <cellStyle name="Normal 2 18 7 2" xfId="2168"/>
    <cellStyle name="Normal 2 18 8" xfId="1415"/>
    <cellStyle name="Normal 2 19" xfId="224"/>
    <cellStyle name="Normal 2 19 2" xfId="225"/>
    <cellStyle name="Normal 2 19 2 2" xfId="226"/>
    <cellStyle name="Normal 2 19 2 2 2" xfId="652"/>
    <cellStyle name="Normal 2 19 2 2 2 2" xfId="1826"/>
    <cellStyle name="Normal 2 19 2 2 3" xfId="1016"/>
    <cellStyle name="Normal 2 19 2 2 3 2" xfId="2178"/>
    <cellStyle name="Normal 2 19 2 2 4" xfId="1425"/>
    <cellStyle name="Normal 2 19 2 3" xfId="651"/>
    <cellStyle name="Normal 2 19 2 3 2" xfId="1825"/>
    <cellStyle name="Normal 2 19 2 4" xfId="1015"/>
    <cellStyle name="Normal 2 19 2 4 2" xfId="2177"/>
    <cellStyle name="Normal 2 19 2 5" xfId="1424"/>
    <cellStyle name="Normal 2 19 3" xfId="227"/>
    <cellStyle name="Normal 2 19 3 2" xfId="228"/>
    <cellStyle name="Normal 2 19 3 2 2" xfId="654"/>
    <cellStyle name="Normal 2 19 3 2 2 2" xfId="1828"/>
    <cellStyle name="Normal 2 19 3 2 3" xfId="1018"/>
    <cellStyle name="Normal 2 19 3 2 3 2" xfId="2180"/>
    <cellStyle name="Normal 2 19 3 2 4" xfId="1427"/>
    <cellStyle name="Normal 2 19 3 3" xfId="653"/>
    <cellStyle name="Normal 2 19 3 3 2" xfId="1827"/>
    <cellStyle name="Normal 2 19 3 4" xfId="1017"/>
    <cellStyle name="Normal 2 19 3 4 2" xfId="2179"/>
    <cellStyle name="Normal 2 19 3 5" xfId="1426"/>
    <cellStyle name="Normal 2 19 4" xfId="229"/>
    <cellStyle name="Normal 2 19 4 2" xfId="230"/>
    <cellStyle name="Normal 2 19 4 2 2" xfId="656"/>
    <cellStyle name="Normal 2 19 4 2 2 2" xfId="1830"/>
    <cellStyle name="Normal 2 19 4 2 3" xfId="1020"/>
    <cellStyle name="Normal 2 19 4 2 3 2" xfId="2182"/>
    <cellStyle name="Normal 2 19 4 2 4" xfId="1429"/>
    <cellStyle name="Normal 2 19 4 3" xfId="655"/>
    <cellStyle name="Normal 2 19 4 3 2" xfId="1829"/>
    <cellStyle name="Normal 2 19 4 4" xfId="1019"/>
    <cellStyle name="Normal 2 19 4 4 2" xfId="2181"/>
    <cellStyle name="Normal 2 19 4 5" xfId="1428"/>
    <cellStyle name="Normal 2 19 5" xfId="231"/>
    <cellStyle name="Normal 2 19 5 2" xfId="657"/>
    <cellStyle name="Normal 2 19 5 2 2" xfId="1831"/>
    <cellStyle name="Normal 2 19 5 3" xfId="1021"/>
    <cellStyle name="Normal 2 19 5 3 2" xfId="2183"/>
    <cellStyle name="Normal 2 19 5 4" xfId="1430"/>
    <cellStyle name="Normal 2 19 6" xfId="650"/>
    <cellStyle name="Normal 2 19 6 2" xfId="1824"/>
    <cellStyle name="Normal 2 19 7" xfId="1014"/>
    <cellStyle name="Normal 2 19 7 2" xfId="2176"/>
    <cellStyle name="Normal 2 19 8" xfId="1423"/>
    <cellStyle name="Normal 2 2" xfId="5"/>
    <cellStyle name="Normal 2 2 10" xfId="115"/>
    <cellStyle name="Normal 2 2 10 2" xfId="232"/>
    <cellStyle name="Normal 2 2 10 2 2" xfId="658"/>
    <cellStyle name="Normal 2 2 10 2 2 2" xfId="1832"/>
    <cellStyle name="Normal 2 2 10 2 3" xfId="1022"/>
    <cellStyle name="Normal 2 2 10 2 3 2" xfId="2184"/>
    <cellStyle name="Normal 2 2 10 2 4" xfId="1431"/>
    <cellStyle name="Normal 2 2 10 3" xfId="427"/>
    <cellStyle name="Normal 2 2 10 3 2" xfId="840"/>
    <cellStyle name="Normal 2 2 10 3 2 2" xfId="2006"/>
    <cellStyle name="Normal 2 2 10 3 3" xfId="1198"/>
    <cellStyle name="Normal 2 2 10 3 3 2" xfId="2352"/>
    <cellStyle name="Normal 2 2 10 3 4" xfId="1607"/>
    <cellStyle name="Normal 2 2 10 4" xfId="541"/>
    <cellStyle name="Normal 2 2 10 4 2" xfId="1715"/>
    <cellStyle name="Normal 2 2 10 5" xfId="905"/>
    <cellStyle name="Normal 2 2 10 5 2" xfId="2067"/>
    <cellStyle name="Normal 2 2 10 6" xfId="1314"/>
    <cellStyle name="Normal 2 2 11" xfId="233"/>
    <cellStyle name="Normal 2 2 11 2" xfId="234"/>
    <cellStyle name="Normal 2 2 11 2 2" xfId="660"/>
    <cellStyle name="Normal 2 2 11 2 2 2" xfId="1834"/>
    <cellStyle name="Normal 2 2 11 2 3" xfId="1024"/>
    <cellStyle name="Normal 2 2 11 2 3 2" xfId="2186"/>
    <cellStyle name="Normal 2 2 11 2 4" xfId="1433"/>
    <cellStyle name="Normal 2 2 11 3" xfId="659"/>
    <cellStyle name="Normal 2 2 11 3 2" xfId="1833"/>
    <cellStyle name="Normal 2 2 11 4" xfId="1023"/>
    <cellStyle name="Normal 2 2 11 4 2" xfId="2185"/>
    <cellStyle name="Normal 2 2 11 5" xfId="1432"/>
    <cellStyle name="Normal 2 2 12" xfId="235"/>
    <cellStyle name="Normal 2 2 12 2" xfId="661"/>
    <cellStyle name="Normal 2 2 12 2 2" xfId="1835"/>
    <cellStyle name="Normal 2 2 12 3" xfId="1025"/>
    <cellStyle name="Normal 2 2 12 3 2" xfId="2187"/>
    <cellStyle name="Normal 2 2 12 4" xfId="1434"/>
    <cellStyle name="Normal 2 2 13" xfId="423"/>
    <cellStyle name="Normal 2 2 13 2" xfId="836"/>
    <cellStyle name="Normal 2 2 13 2 2" xfId="2002"/>
    <cellStyle name="Normal 2 2 13 3" xfId="1194"/>
    <cellStyle name="Normal 2 2 13 3 2" xfId="2348"/>
    <cellStyle name="Normal 2 2 13 4" xfId="1603"/>
    <cellStyle name="Normal 2 2 14" xfId="439"/>
    <cellStyle name="Normal 2 2 14 2" xfId="851"/>
    <cellStyle name="Normal 2 2 14 2 2" xfId="2016"/>
    <cellStyle name="Normal 2 2 14 3" xfId="1209"/>
    <cellStyle name="Normal 2 2 14 3 2" xfId="2362"/>
    <cellStyle name="Normal 2 2 14 4" xfId="1618"/>
    <cellStyle name="Normal 2 2 15" xfId="445"/>
    <cellStyle name="Normal 2 2 15 2" xfId="1622"/>
    <cellStyle name="Normal 2 2 16" xfId="502"/>
    <cellStyle name="Normal 2 2 16 2" xfId="1677"/>
    <cellStyle name="Normal 2 2 17" xfId="1242"/>
    <cellStyle name="Normal 2 2 18" xfId="2380"/>
    <cellStyle name="Normal 2 2 2" xfId="42"/>
    <cellStyle name="Normal 2 2 2 2" xfId="236"/>
    <cellStyle name="Normal 2 2 2 2 2" xfId="430"/>
    <cellStyle name="Normal 2 2 2 2 2 2" xfId="843"/>
    <cellStyle name="Normal 2 2 2 2 2 2 2" xfId="2009"/>
    <cellStyle name="Normal 2 2 2 2 2 3" xfId="1201"/>
    <cellStyle name="Normal 2 2 2 2 2 3 2" xfId="2355"/>
    <cellStyle name="Normal 2 2 2 2 2 4" xfId="1610"/>
    <cellStyle name="Normal 2 2 2 3" xfId="237"/>
    <cellStyle name="Normal 2 2 2 3 2" xfId="238"/>
    <cellStyle name="Normal 2 2 2 3 2 2" xfId="664"/>
    <cellStyle name="Normal 2 2 2 3 2 2 2" xfId="1838"/>
    <cellStyle name="Normal 2 2 2 3 2 3" xfId="1027"/>
    <cellStyle name="Normal 2 2 2 3 2 3 2" xfId="2189"/>
    <cellStyle name="Normal 2 2 2 3 2 4" xfId="1436"/>
    <cellStyle name="Normal 2 2 2 3 3" xfId="663"/>
    <cellStyle name="Normal 2 2 2 3 3 2" xfId="1837"/>
    <cellStyle name="Normal 2 2 2 3 4" xfId="1026"/>
    <cellStyle name="Normal 2 2 2 3 4 2" xfId="2188"/>
    <cellStyle name="Normal 2 2 2 3 5" xfId="1435"/>
    <cellStyle name="Normal 2 2 2 4" xfId="239"/>
    <cellStyle name="Normal 2 2 2 4 2" xfId="240"/>
    <cellStyle name="Normal 2 2 2 4 2 2" xfId="666"/>
    <cellStyle name="Normal 2 2 2 4 2 2 2" xfId="1840"/>
    <cellStyle name="Normal 2 2 2 4 2 3" xfId="1029"/>
    <cellStyle name="Normal 2 2 2 4 2 3 2" xfId="2191"/>
    <cellStyle name="Normal 2 2 2 4 2 4" xfId="1438"/>
    <cellStyle name="Normal 2 2 2 4 3" xfId="665"/>
    <cellStyle name="Normal 2 2 2 4 3 2" xfId="1839"/>
    <cellStyle name="Normal 2 2 2 4 4" xfId="1028"/>
    <cellStyle name="Normal 2 2 2 4 4 2" xfId="2190"/>
    <cellStyle name="Normal 2 2 2 4 5" xfId="1437"/>
    <cellStyle name="Normal 2 2 2 5" xfId="241"/>
    <cellStyle name="Normal 2 2 2 5 2" xfId="242"/>
    <cellStyle name="Normal 2 2 2 5 2 2" xfId="668"/>
    <cellStyle name="Normal 2 2 2 5 2 2 2" xfId="1842"/>
    <cellStyle name="Normal 2 2 2 5 2 3" xfId="1031"/>
    <cellStyle name="Normal 2 2 2 5 2 3 2" xfId="2193"/>
    <cellStyle name="Normal 2 2 2 5 2 4" xfId="1440"/>
    <cellStyle name="Normal 2 2 2 5 3" xfId="667"/>
    <cellStyle name="Normal 2 2 2 5 3 2" xfId="1841"/>
    <cellStyle name="Normal 2 2 2 5 4" xfId="1030"/>
    <cellStyle name="Normal 2 2 2 5 4 2" xfId="2192"/>
    <cellStyle name="Normal 2 2 2 5 5" xfId="1439"/>
    <cellStyle name="Normal 2 2 2 6" xfId="243"/>
    <cellStyle name="Normal 2 2 2 6 2" xfId="669"/>
    <cellStyle name="Normal 2 2 2 6 2 2" xfId="1843"/>
    <cellStyle name="Normal 2 2 2 6 3" xfId="1032"/>
    <cellStyle name="Normal 2 2 2 6 3 2" xfId="2194"/>
    <cellStyle name="Normal 2 2 2 6 4" xfId="1441"/>
    <cellStyle name="Normal 2 2 3" xfId="43"/>
    <cellStyle name="Normal 2 2 4" xfId="44"/>
    <cellStyle name="Normal 2 2 4 10" xfId="1259"/>
    <cellStyle name="Normal 2 2 4 2" xfId="45"/>
    <cellStyle name="Normal 2 2 4 2 2" xfId="96"/>
    <cellStyle name="Normal 2 2 4 2 2 2" xfId="244"/>
    <cellStyle name="Normal 2 2 4 2 2 2 2" xfId="670"/>
    <cellStyle name="Normal 2 2 4 2 2 2 2 2" xfId="1844"/>
    <cellStyle name="Normal 2 2 4 2 2 2 3" xfId="1033"/>
    <cellStyle name="Normal 2 2 4 2 2 2 3 2" xfId="2195"/>
    <cellStyle name="Normal 2 2 4 2 2 2 4" xfId="1442"/>
    <cellStyle name="Normal 2 2 4 2 2 3" xfId="523"/>
    <cellStyle name="Normal 2 2 4 2 2 3 2" xfId="1697"/>
    <cellStyle name="Normal 2 2 4 2 2 4" xfId="887"/>
    <cellStyle name="Normal 2 2 4 2 2 4 2" xfId="2049"/>
    <cellStyle name="Normal 2 2 4 2 2 5" xfId="1296"/>
    <cellStyle name="Normal 2 2 4 2 3" xfId="245"/>
    <cellStyle name="Normal 2 2 4 2 3 2" xfId="246"/>
    <cellStyle name="Normal 2 2 4 2 3 2 2" xfId="672"/>
    <cellStyle name="Normal 2 2 4 2 3 2 2 2" xfId="1846"/>
    <cellStyle name="Normal 2 2 4 2 3 2 3" xfId="1035"/>
    <cellStyle name="Normal 2 2 4 2 3 2 3 2" xfId="2197"/>
    <cellStyle name="Normal 2 2 4 2 3 2 4" xfId="1444"/>
    <cellStyle name="Normal 2 2 4 2 3 3" xfId="671"/>
    <cellStyle name="Normal 2 2 4 2 3 3 2" xfId="1845"/>
    <cellStyle name="Normal 2 2 4 2 3 4" xfId="1034"/>
    <cellStyle name="Normal 2 2 4 2 3 4 2" xfId="2196"/>
    <cellStyle name="Normal 2 2 4 2 3 5" xfId="1443"/>
    <cellStyle name="Normal 2 2 4 2 4" xfId="247"/>
    <cellStyle name="Normal 2 2 4 2 4 2" xfId="248"/>
    <cellStyle name="Normal 2 2 4 2 4 2 2" xfId="674"/>
    <cellStyle name="Normal 2 2 4 2 4 2 2 2" xfId="1848"/>
    <cellStyle name="Normal 2 2 4 2 4 2 3" xfId="1037"/>
    <cellStyle name="Normal 2 2 4 2 4 2 3 2" xfId="2199"/>
    <cellStyle name="Normal 2 2 4 2 4 2 4" xfId="1446"/>
    <cellStyle name="Normal 2 2 4 2 4 3" xfId="673"/>
    <cellStyle name="Normal 2 2 4 2 4 3 2" xfId="1847"/>
    <cellStyle name="Normal 2 2 4 2 4 4" xfId="1036"/>
    <cellStyle name="Normal 2 2 4 2 4 4 2" xfId="2198"/>
    <cellStyle name="Normal 2 2 4 2 4 5" xfId="1445"/>
    <cellStyle name="Normal 2 2 4 2 5" xfId="249"/>
    <cellStyle name="Normal 2 2 4 2 5 2" xfId="675"/>
    <cellStyle name="Normal 2 2 4 2 5 2 2" xfId="1849"/>
    <cellStyle name="Normal 2 2 4 2 5 3" xfId="1038"/>
    <cellStyle name="Normal 2 2 4 2 5 3 2" xfId="2200"/>
    <cellStyle name="Normal 2 2 4 2 5 4" xfId="1447"/>
    <cellStyle name="Normal 2 2 4 2 6" xfId="482"/>
    <cellStyle name="Normal 2 2 4 2 6 2" xfId="1658"/>
    <cellStyle name="Normal 2 2 4 2 7" xfId="458"/>
    <cellStyle name="Normal 2 2 4 2 7 2" xfId="1634"/>
    <cellStyle name="Normal 2 2 4 2 8" xfId="1260"/>
    <cellStyle name="Normal 2 2 4 3" xfId="46"/>
    <cellStyle name="Normal 2 2 4 3 2" xfId="97"/>
    <cellStyle name="Normal 2 2 4 3 2 2" xfId="250"/>
    <cellStyle name="Normal 2 2 4 3 2 2 2" xfId="676"/>
    <cellStyle name="Normal 2 2 4 3 2 2 2 2" xfId="1850"/>
    <cellStyle name="Normal 2 2 4 3 2 2 3" xfId="1039"/>
    <cellStyle name="Normal 2 2 4 3 2 2 3 2" xfId="2201"/>
    <cellStyle name="Normal 2 2 4 3 2 2 4" xfId="1448"/>
    <cellStyle name="Normal 2 2 4 3 2 3" xfId="524"/>
    <cellStyle name="Normal 2 2 4 3 2 3 2" xfId="1698"/>
    <cellStyle name="Normal 2 2 4 3 2 4" xfId="888"/>
    <cellStyle name="Normal 2 2 4 3 2 4 2" xfId="2050"/>
    <cellStyle name="Normal 2 2 4 3 2 5" xfId="1297"/>
    <cellStyle name="Normal 2 2 4 3 3" xfId="251"/>
    <cellStyle name="Normal 2 2 4 3 3 2" xfId="252"/>
    <cellStyle name="Normal 2 2 4 3 3 2 2" xfId="678"/>
    <cellStyle name="Normal 2 2 4 3 3 2 2 2" xfId="1852"/>
    <cellStyle name="Normal 2 2 4 3 3 2 3" xfId="1041"/>
    <cellStyle name="Normal 2 2 4 3 3 2 3 2" xfId="2203"/>
    <cellStyle name="Normal 2 2 4 3 3 2 4" xfId="1450"/>
    <cellStyle name="Normal 2 2 4 3 3 3" xfId="677"/>
    <cellStyle name="Normal 2 2 4 3 3 3 2" xfId="1851"/>
    <cellStyle name="Normal 2 2 4 3 3 4" xfId="1040"/>
    <cellStyle name="Normal 2 2 4 3 3 4 2" xfId="2202"/>
    <cellStyle name="Normal 2 2 4 3 3 5" xfId="1449"/>
    <cellStyle name="Normal 2 2 4 3 4" xfId="253"/>
    <cellStyle name="Normal 2 2 4 3 4 2" xfId="254"/>
    <cellStyle name="Normal 2 2 4 3 4 2 2" xfId="680"/>
    <cellStyle name="Normal 2 2 4 3 4 2 2 2" xfId="1854"/>
    <cellStyle name="Normal 2 2 4 3 4 2 3" xfId="1043"/>
    <cellStyle name="Normal 2 2 4 3 4 2 3 2" xfId="2205"/>
    <cellStyle name="Normal 2 2 4 3 4 2 4" xfId="1452"/>
    <cellStyle name="Normal 2 2 4 3 4 3" xfId="679"/>
    <cellStyle name="Normal 2 2 4 3 4 3 2" xfId="1853"/>
    <cellStyle name="Normal 2 2 4 3 4 4" xfId="1042"/>
    <cellStyle name="Normal 2 2 4 3 4 4 2" xfId="2204"/>
    <cellStyle name="Normal 2 2 4 3 4 5" xfId="1451"/>
    <cellStyle name="Normal 2 2 4 3 5" xfId="255"/>
    <cellStyle name="Normal 2 2 4 3 5 2" xfId="681"/>
    <cellStyle name="Normal 2 2 4 3 5 2 2" xfId="1855"/>
    <cellStyle name="Normal 2 2 4 3 5 3" xfId="1044"/>
    <cellStyle name="Normal 2 2 4 3 5 3 2" xfId="2206"/>
    <cellStyle name="Normal 2 2 4 3 5 4" xfId="1453"/>
    <cellStyle name="Normal 2 2 4 3 6" xfId="483"/>
    <cellStyle name="Normal 2 2 4 3 6 2" xfId="1659"/>
    <cellStyle name="Normal 2 2 4 3 7" xfId="457"/>
    <cellStyle name="Normal 2 2 4 3 7 2" xfId="1633"/>
    <cellStyle name="Normal 2 2 4 3 8" xfId="1261"/>
    <cellStyle name="Normal 2 2 4 4" xfId="95"/>
    <cellStyle name="Normal 2 2 4 4 2" xfId="256"/>
    <cellStyle name="Normal 2 2 4 4 2 2" xfId="682"/>
    <cellStyle name="Normal 2 2 4 4 2 2 2" xfId="1856"/>
    <cellStyle name="Normal 2 2 4 4 2 3" xfId="1045"/>
    <cellStyle name="Normal 2 2 4 4 2 3 2" xfId="2207"/>
    <cellStyle name="Normal 2 2 4 4 2 4" xfId="1454"/>
    <cellStyle name="Normal 2 2 4 4 3" xfId="522"/>
    <cellStyle name="Normal 2 2 4 4 3 2" xfId="1696"/>
    <cellStyle name="Normal 2 2 4 4 4" xfId="886"/>
    <cellStyle name="Normal 2 2 4 4 4 2" xfId="2048"/>
    <cellStyle name="Normal 2 2 4 4 5" xfId="1295"/>
    <cellStyle name="Normal 2 2 4 5" xfId="257"/>
    <cellStyle name="Normal 2 2 4 5 2" xfId="258"/>
    <cellStyle name="Normal 2 2 4 5 2 2" xfId="684"/>
    <cellStyle name="Normal 2 2 4 5 2 2 2" xfId="1858"/>
    <cellStyle name="Normal 2 2 4 5 2 3" xfId="1047"/>
    <cellStyle name="Normal 2 2 4 5 2 3 2" xfId="2209"/>
    <cellStyle name="Normal 2 2 4 5 2 4" xfId="1456"/>
    <cellStyle name="Normal 2 2 4 5 3" xfId="431"/>
    <cellStyle name="Normal 2 2 4 5 3 2" xfId="844"/>
    <cellStyle name="Normal 2 2 4 5 3 2 2" xfId="2010"/>
    <cellStyle name="Normal 2 2 4 5 3 3" xfId="1202"/>
    <cellStyle name="Normal 2 2 4 5 3 3 2" xfId="2356"/>
    <cellStyle name="Normal 2 2 4 5 3 4" xfId="1611"/>
    <cellStyle name="Normal 2 2 4 5 4" xfId="683"/>
    <cellStyle name="Normal 2 2 4 5 4 2" xfId="1857"/>
    <cellStyle name="Normal 2 2 4 5 5" xfId="1046"/>
    <cellStyle name="Normal 2 2 4 5 5 2" xfId="2208"/>
    <cellStyle name="Normal 2 2 4 5 6" xfId="1455"/>
    <cellStyle name="Normal 2 2 4 6" xfId="259"/>
    <cellStyle name="Normal 2 2 4 6 2" xfId="260"/>
    <cellStyle name="Normal 2 2 4 6 2 2" xfId="686"/>
    <cellStyle name="Normal 2 2 4 6 2 2 2" xfId="1860"/>
    <cellStyle name="Normal 2 2 4 6 2 3" xfId="1049"/>
    <cellStyle name="Normal 2 2 4 6 2 3 2" xfId="2211"/>
    <cellStyle name="Normal 2 2 4 6 2 4" xfId="1458"/>
    <cellStyle name="Normal 2 2 4 6 3" xfId="685"/>
    <cellStyle name="Normal 2 2 4 6 3 2" xfId="1859"/>
    <cellStyle name="Normal 2 2 4 6 4" xfId="1048"/>
    <cellStyle name="Normal 2 2 4 6 4 2" xfId="2210"/>
    <cellStyle name="Normal 2 2 4 6 5" xfId="1457"/>
    <cellStyle name="Normal 2 2 4 7" xfId="261"/>
    <cellStyle name="Normal 2 2 4 7 2" xfId="687"/>
    <cellStyle name="Normal 2 2 4 7 2 2" xfId="1861"/>
    <cellStyle name="Normal 2 2 4 7 3" xfId="1050"/>
    <cellStyle name="Normal 2 2 4 7 3 2" xfId="2212"/>
    <cellStyle name="Normal 2 2 4 7 4" xfId="1459"/>
    <cellStyle name="Normal 2 2 4 8" xfId="481"/>
    <cellStyle name="Normal 2 2 4 8 2" xfId="1657"/>
    <cellStyle name="Normal 2 2 4 9" xfId="459"/>
    <cellStyle name="Normal 2 2 4 9 2" xfId="1635"/>
    <cellStyle name="Normal 2 2 5" xfId="47"/>
    <cellStyle name="Normal 2 2 5 2" xfId="98"/>
    <cellStyle name="Normal 2 2 5 2 2" xfId="262"/>
    <cellStyle name="Normal 2 2 5 2 2 2" xfId="688"/>
    <cellStyle name="Normal 2 2 5 2 2 2 2" xfId="1862"/>
    <cellStyle name="Normal 2 2 5 2 2 3" xfId="1051"/>
    <cellStyle name="Normal 2 2 5 2 2 3 2" xfId="2213"/>
    <cellStyle name="Normal 2 2 5 2 2 4" xfId="1460"/>
    <cellStyle name="Normal 2 2 5 2 3" xfId="525"/>
    <cellStyle name="Normal 2 2 5 2 3 2" xfId="1699"/>
    <cellStyle name="Normal 2 2 5 2 4" xfId="889"/>
    <cellStyle name="Normal 2 2 5 2 4 2" xfId="2051"/>
    <cellStyle name="Normal 2 2 5 2 5" xfId="1298"/>
    <cellStyle name="Normal 2 2 5 3" xfId="263"/>
    <cellStyle name="Normal 2 2 5 3 2" xfId="264"/>
    <cellStyle name="Normal 2 2 5 3 2 2" xfId="690"/>
    <cellStyle name="Normal 2 2 5 3 2 2 2" xfId="1864"/>
    <cellStyle name="Normal 2 2 5 3 2 3" xfId="1053"/>
    <cellStyle name="Normal 2 2 5 3 2 3 2" xfId="2215"/>
    <cellStyle name="Normal 2 2 5 3 2 4" xfId="1462"/>
    <cellStyle name="Normal 2 2 5 3 3" xfId="689"/>
    <cellStyle name="Normal 2 2 5 3 3 2" xfId="1863"/>
    <cellStyle name="Normal 2 2 5 3 4" xfId="1052"/>
    <cellStyle name="Normal 2 2 5 3 4 2" xfId="2214"/>
    <cellStyle name="Normal 2 2 5 3 5" xfId="1461"/>
    <cellStyle name="Normal 2 2 5 4" xfId="265"/>
    <cellStyle name="Normal 2 2 5 4 2" xfId="266"/>
    <cellStyle name="Normal 2 2 5 4 2 2" xfId="692"/>
    <cellStyle name="Normal 2 2 5 4 2 2 2" xfId="1866"/>
    <cellStyle name="Normal 2 2 5 4 2 3" xfId="1055"/>
    <cellStyle name="Normal 2 2 5 4 2 3 2" xfId="2217"/>
    <cellStyle name="Normal 2 2 5 4 2 4" xfId="1464"/>
    <cellStyle name="Normal 2 2 5 4 3" xfId="691"/>
    <cellStyle name="Normal 2 2 5 4 3 2" xfId="1865"/>
    <cellStyle name="Normal 2 2 5 4 4" xfId="1054"/>
    <cellStyle name="Normal 2 2 5 4 4 2" xfId="2216"/>
    <cellStyle name="Normal 2 2 5 4 5" xfId="1463"/>
    <cellStyle name="Normal 2 2 5 5" xfId="267"/>
    <cellStyle name="Normal 2 2 5 5 2" xfId="693"/>
    <cellStyle name="Normal 2 2 5 5 2 2" xfId="1867"/>
    <cellStyle name="Normal 2 2 5 5 3" xfId="1056"/>
    <cellStyle name="Normal 2 2 5 5 3 2" xfId="2218"/>
    <cellStyle name="Normal 2 2 5 5 4" xfId="1465"/>
    <cellStyle name="Normal 2 2 5 6" xfId="484"/>
    <cellStyle name="Normal 2 2 5 6 2" xfId="1660"/>
    <cellStyle name="Normal 2 2 5 7" xfId="456"/>
    <cellStyle name="Normal 2 2 5 7 2" xfId="1632"/>
    <cellStyle name="Normal 2 2 5 8" xfId="1262"/>
    <cellStyle name="Normal 2 2 6" xfId="48"/>
    <cellStyle name="Normal 2 2 6 2" xfId="99"/>
    <cellStyle name="Normal 2 2 6 2 2" xfId="268"/>
    <cellStyle name="Normal 2 2 6 2 2 2" xfId="694"/>
    <cellStyle name="Normal 2 2 6 2 2 2 2" xfId="1868"/>
    <cellStyle name="Normal 2 2 6 2 2 3" xfId="1057"/>
    <cellStyle name="Normal 2 2 6 2 2 3 2" xfId="2219"/>
    <cellStyle name="Normal 2 2 6 2 2 4" xfId="1466"/>
    <cellStyle name="Normal 2 2 6 2 3" xfId="526"/>
    <cellStyle name="Normal 2 2 6 2 3 2" xfId="1700"/>
    <cellStyle name="Normal 2 2 6 2 4" xfId="890"/>
    <cellStyle name="Normal 2 2 6 2 4 2" xfId="2052"/>
    <cellStyle name="Normal 2 2 6 2 5" xfId="1299"/>
    <cellStyle name="Normal 2 2 6 3" xfId="269"/>
    <cellStyle name="Normal 2 2 6 3 2" xfId="270"/>
    <cellStyle name="Normal 2 2 6 3 2 2" xfId="696"/>
    <cellStyle name="Normal 2 2 6 3 2 2 2" xfId="1870"/>
    <cellStyle name="Normal 2 2 6 3 2 3" xfId="1059"/>
    <cellStyle name="Normal 2 2 6 3 2 3 2" xfId="2221"/>
    <cellStyle name="Normal 2 2 6 3 2 4" xfId="1468"/>
    <cellStyle name="Normal 2 2 6 3 3" xfId="695"/>
    <cellStyle name="Normal 2 2 6 3 3 2" xfId="1869"/>
    <cellStyle name="Normal 2 2 6 3 4" xfId="1058"/>
    <cellStyle name="Normal 2 2 6 3 4 2" xfId="2220"/>
    <cellStyle name="Normal 2 2 6 3 5" xfId="1467"/>
    <cellStyle name="Normal 2 2 6 4" xfId="271"/>
    <cellStyle name="Normal 2 2 6 4 2" xfId="272"/>
    <cellStyle name="Normal 2 2 6 4 2 2" xfId="698"/>
    <cellStyle name="Normal 2 2 6 4 2 2 2" xfId="1872"/>
    <cellStyle name="Normal 2 2 6 4 2 3" xfId="1061"/>
    <cellStyle name="Normal 2 2 6 4 2 3 2" xfId="2223"/>
    <cellStyle name="Normal 2 2 6 4 2 4" xfId="1470"/>
    <cellStyle name="Normal 2 2 6 4 3" xfId="697"/>
    <cellStyle name="Normal 2 2 6 4 3 2" xfId="1871"/>
    <cellStyle name="Normal 2 2 6 4 4" xfId="1060"/>
    <cellStyle name="Normal 2 2 6 4 4 2" xfId="2222"/>
    <cellStyle name="Normal 2 2 6 4 5" xfId="1469"/>
    <cellStyle name="Normal 2 2 6 5" xfId="273"/>
    <cellStyle name="Normal 2 2 6 5 2" xfId="699"/>
    <cellStyle name="Normal 2 2 6 5 2 2" xfId="1873"/>
    <cellStyle name="Normal 2 2 6 5 3" xfId="1062"/>
    <cellStyle name="Normal 2 2 6 5 3 2" xfId="2224"/>
    <cellStyle name="Normal 2 2 6 5 4" xfId="1471"/>
    <cellStyle name="Normal 2 2 6 6" xfId="485"/>
    <cellStyle name="Normal 2 2 6 6 2" xfId="1661"/>
    <cellStyle name="Normal 2 2 6 7" xfId="455"/>
    <cellStyle name="Normal 2 2 6 7 2" xfId="1631"/>
    <cellStyle name="Normal 2 2 6 8" xfId="1263"/>
    <cellStyle name="Normal 2 2 7" xfId="49"/>
    <cellStyle name="Normal 2 2 7 2" xfId="100"/>
    <cellStyle name="Normal 2 2 7 2 2" xfId="274"/>
    <cellStyle name="Normal 2 2 7 2 2 2" xfId="700"/>
    <cellStyle name="Normal 2 2 7 2 2 2 2" xfId="1874"/>
    <cellStyle name="Normal 2 2 7 2 2 3" xfId="1063"/>
    <cellStyle name="Normal 2 2 7 2 2 3 2" xfId="2225"/>
    <cellStyle name="Normal 2 2 7 2 2 4" xfId="1472"/>
    <cellStyle name="Normal 2 2 7 2 3" xfId="527"/>
    <cellStyle name="Normal 2 2 7 2 3 2" xfId="1701"/>
    <cellStyle name="Normal 2 2 7 2 4" xfId="891"/>
    <cellStyle name="Normal 2 2 7 2 4 2" xfId="2053"/>
    <cellStyle name="Normal 2 2 7 2 5" xfId="1300"/>
    <cellStyle name="Normal 2 2 7 3" xfId="275"/>
    <cellStyle name="Normal 2 2 7 3 2" xfId="276"/>
    <cellStyle name="Normal 2 2 7 3 2 2" xfId="702"/>
    <cellStyle name="Normal 2 2 7 3 2 2 2" xfId="1876"/>
    <cellStyle name="Normal 2 2 7 3 2 3" xfId="1065"/>
    <cellStyle name="Normal 2 2 7 3 2 3 2" xfId="2227"/>
    <cellStyle name="Normal 2 2 7 3 2 4" xfId="1474"/>
    <cellStyle name="Normal 2 2 7 3 3" xfId="701"/>
    <cellStyle name="Normal 2 2 7 3 3 2" xfId="1875"/>
    <cellStyle name="Normal 2 2 7 3 4" xfId="1064"/>
    <cellStyle name="Normal 2 2 7 3 4 2" xfId="2226"/>
    <cellStyle name="Normal 2 2 7 3 5" xfId="1473"/>
    <cellStyle name="Normal 2 2 7 4" xfId="277"/>
    <cellStyle name="Normal 2 2 7 4 2" xfId="278"/>
    <cellStyle name="Normal 2 2 7 4 2 2" xfId="704"/>
    <cellStyle name="Normal 2 2 7 4 2 2 2" xfId="1878"/>
    <cellStyle name="Normal 2 2 7 4 2 3" xfId="1067"/>
    <cellStyle name="Normal 2 2 7 4 2 3 2" xfId="2229"/>
    <cellStyle name="Normal 2 2 7 4 2 4" xfId="1476"/>
    <cellStyle name="Normal 2 2 7 4 3" xfId="703"/>
    <cellStyle name="Normal 2 2 7 4 3 2" xfId="1877"/>
    <cellStyle name="Normal 2 2 7 4 4" xfId="1066"/>
    <cellStyle name="Normal 2 2 7 4 4 2" xfId="2228"/>
    <cellStyle name="Normal 2 2 7 4 5" xfId="1475"/>
    <cellStyle name="Normal 2 2 7 5" xfId="279"/>
    <cellStyle name="Normal 2 2 7 5 2" xfId="705"/>
    <cellStyle name="Normal 2 2 7 5 2 2" xfId="1879"/>
    <cellStyle name="Normal 2 2 7 5 3" xfId="1068"/>
    <cellStyle name="Normal 2 2 7 5 3 2" xfId="2230"/>
    <cellStyle name="Normal 2 2 7 5 4" xfId="1477"/>
    <cellStyle name="Normal 2 2 7 6" xfId="486"/>
    <cellStyle name="Normal 2 2 7 6 2" xfId="1662"/>
    <cellStyle name="Normal 2 2 7 7" xfId="454"/>
    <cellStyle name="Normal 2 2 7 7 2" xfId="1630"/>
    <cellStyle name="Normal 2 2 7 8" xfId="1264"/>
    <cellStyle name="Normal 2 2 8" xfId="7"/>
    <cellStyle name="Normal 2 2 8 2" xfId="80"/>
    <cellStyle name="Normal 2 2 8 2 2" xfId="280"/>
    <cellStyle name="Normal 2 2 8 2 2 2" xfId="706"/>
    <cellStyle name="Normal 2 2 8 2 2 2 2" xfId="1880"/>
    <cellStyle name="Normal 2 2 8 2 2 3" xfId="1069"/>
    <cellStyle name="Normal 2 2 8 2 2 3 2" xfId="2231"/>
    <cellStyle name="Normal 2 2 8 2 2 4" xfId="1478"/>
    <cellStyle name="Normal 2 2 8 2 3" xfId="507"/>
    <cellStyle name="Normal 2 2 8 2 3 2" xfId="1681"/>
    <cellStyle name="Normal 2 2 8 2 4" xfId="871"/>
    <cellStyle name="Normal 2 2 8 2 4 2" xfId="2033"/>
    <cellStyle name="Normal 2 2 8 2 5" xfId="1280"/>
    <cellStyle name="Normal 2 2 8 3" xfId="281"/>
    <cellStyle name="Normal 2 2 8 3 2" xfId="282"/>
    <cellStyle name="Normal 2 2 8 3 2 2" xfId="708"/>
    <cellStyle name="Normal 2 2 8 3 2 2 2" xfId="1882"/>
    <cellStyle name="Normal 2 2 8 3 2 3" xfId="1071"/>
    <cellStyle name="Normal 2 2 8 3 2 3 2" xfId="2233"/>
    <cellStyle name="Normal 2 2 8 3 2 4" xfId="1480"/>
    <cellStyle name="Normal 2 2 8 3 3" xfId="707"/>
    <cellStyle name="Normal 2 2 8 3 3 2" xfId="1881"/>
    <cellStyle name="Normal 2 2 8 3 4" xfId="1070"/>
    <cellStyle name="Normal 2 2 8 3 4 2" xfId="2232"/>
    <cellStyle name="Normal 2 2 8 3 5" xfId="1479"/>
    <cellStyle name="Normal 2 2 8 4" xfId="283"/>
    <cellStyle name="Normal 2 2 8 4 2" xfId="284"/>
    <cellStyle name="Normal 2 2 8 4 2 2" xfId="710"/>
    <cellStyle name="Normal 2 2 8 4 2 2 2" xfId="1884"/>
    <cellStyle name="Normal 2 2 8 4 2 3" xfId="1073"/>
    <cellStyle name="Normal 2 2 8 4 2 3 2" xfId="2235"/>
    <cellStyle name="Normal 2 2 8 4 2 4" xfId="1482"/>
    <cellStyle name="Normal 2 2 8 4 3" xfId="709"/>
    <cellStyle name="Normal 2 2 8 4 3 2" xfId="1883"/>
    <cellStyle name="Normal 2 2 8 4 4" xfId="1072"/>
    <cellStyle name="Normal 2 2 8 4 4 2" xfId="2234"/>
    <cellStyle name="Normal 2 2 8 4 5" xfId="1481"/>
    <cellStyle name="Normal 2 2 8 5" xfId="285"/>
    <cellStyle name="Normal 2 2 8 5 2" xfId="711"/>
    <cellStyle name="Normal 2 2 8 5 2 2" xfId="1885"/>
    <cellStyle name="Normal 2 2 8 5 3" xfId="1074"/>
    <cellStyle name="Normal 2 2 8 5 3 2" xfId="2236"/>
    <cellStyle name="Normal 2 2 8 5 4" xfId="1483"/>
    <cellStyle name="Normal 2 2 8 6" xfId="448"/>
    <cellStyle name="Normal 2 2 8 6 2" xfId="1624"/>
    <cellStyle name="Normal 2 2 8 7" xfId="832"/>
    <cellStyle name="Normal 2 2 8 7 2" xfId="2000"/>
    <cellStyle name="Normal 2 2 8 8" xfId="1244"/>
    <cellStyle name="Normal 2 2 9" xfId="77"/>
    <cellStyle name="Normal 2 2 9 2" xfId="286"/>
    <cellStyle name="Normal 2 2 9 2 2" xfId="712"/>
    <cellStyle name="Normal 2 2 9 2 2 2" xfId="1886"/>
    <cellStyle name="Normal 2 2 9 2 3" xfId="1075"/>
    <cellStyle name="Normal 2 2 9 2 3 2" xfId="2237"/>
    <cellStyle name="Normal 2 2 9 2 4" xfId="1484"/>
    <cellStyle name="Normal 2 2 9 3" xfId="429"/>
    <cellStyle name="Normal 2 2 9 3 2" xfId="842"/>
    <cellStyle name="Normal 2 2 9 3 2 2" xfId="2008"/>
    <cellStyle name="Normal 2 2 9 3 3" xfId="1200"/>
    <cellStyle name="Normal 2 2 9 3 3 2" xfId="2354"/>
    <cellStyle name="Normal 2 2 9 3 4" xfId="1609"/>
    <cellStyle name="Normal 2 2 9 4" xfId="505"/>
    <cellStyle name="Normal 2 2 9 4 2" xfId="1679"/>
    <cellStyle name="Normal 2 2 9 5" xfId="869"/>
    <cellStyle name="Normal 2 2 9 5 2" xfId="2031"/>
    <cellStyle name="Normal 2 2 9 6" xfId="1278"/>
    <cellStyle name="Normal 2 2_2nd_QPR_Format_2012-13" xfId="50"/>
    <cellStyle name="Normal 2 20" xfId="287"/>
    <cellStyle name="Normal 2 20 2" xfId="288"/>
    <cellStyle name="Normal 2 20 2 10" xfId="1076"/>
    <cellStyle name="Normal 2 20 2 10 2" xfId="2238"/>
    <cellStyle name="Normal 2 20 2 11" xfId="1485"/>
    <cellStyle name="Normal 2 20 2 2" xfId="289"/>
    <cellStyle name="Normal 2 20 2 2 2" xfId="290"/>
    <cellStyle name="Normal 2 20 2 2 2 2" xfId="291"/>
    <cellStyle name="Normal 2 20 2 2 2 2 2" xfId="716"/>
    <cellStyle name="Normal 2 20 2 2 2 2 2 2" xfId="1890"/>
    <cellStyle name="Normal 2 20 2 2 2 2 3" xfId="1078"/>
    <cellStyle name="Normal 2 20 2 2 2 2 3 2" xfId="2240"/>
    <cellStyle name="Normal 2 20 2 2 2 2 4" xfId="1487"/>
    <cellStyle name="Normal 2 20 2 2 2 3" xfId="715"/>
    <cellStyle name="Normal 2 20 2 2 2 3 2" xfId="1889"/>
    <cellStyle name="Normal 2 20 2 2 2 4" xfId="1077"/>
    <cellStyle name="Normal 2 20 2 2 2 4 2" xfId="2239"/>
    <cellStyle name="Normal 2 20 2 2 2 5" xfId="1486"/>
    <cellStyle name="Normal 2 20 2 3" xfId="292"/>
    <cellStyle name="Normal 2 20 2 3 2" xfId="293"/>
    <cellStyle name="Normal 2 20 2 3 2 2" xfId="718"/>
    <cellStyle name="Normal 2 20 2 3 2 2 2" xfId="1892"/>
    <cellStyle name="Normal 2 20 2 3 2 3" xfId="1080"/>
    <cellStyle name="Normal 2 20 2 3 2 3 2" xfId="2242"/>
    <cellStyle name="Normal 2 20 2 3 2 4" xfId="1489"/>
    <cellStyle name="Normal 2 20 2 3 3" xfId="717"/>
    <cellStyle name="Normal 2 20 2 3 3 2" xfId="1891"/>
    <cellStyle name="Normal 2 20 2 3 4" xfId="1079"/>
    <cellStyle name="Normal 2 20 2 3 4 2" xfId="2241"/>
    <cellStyle name="Normal 2 20 2 3 5" xfId="1488"/>
    <cellStyle name="Normal 2 20 2 4" xfId="294"/>
    <cellStyle name="Normal 2 20 2 4 2" xfId="295"/>
    <cellStyle name="Normal 2 20 2 4 2 2" xfId="720"/>
    <cellStyle name="Normal 2 20 2 4 2 2 2" xfId="1894"/>
    <cellStyle name="Normal 2 20 2 4 2 3" xfId="1082"/>
    <cellStyle name="Normal 2 20 2 4 2 3 2" xfId="2244"/>
    <cellStyle name="Normal 2 20 2 4 2 4" xfId="1491"/>
    <cellStyle name="Normal 2 20 2 4 3" xfId="719"/>
    <cellStyle name="Normal 2 20 2 4 3 2" xfId="1893"/>
    <cellStyle name="Normal 2 20 2 4 4" xfId="1081"/>
    <cellStyle name="Normal 2 20 2 4 4 2" xfId="2243"/>
    <cellStyle name="Normal 2 20 2 4 5" xfId="1490"/>
    <cellStyle name="Normal 2 20 2 5" xfId="296"/>
    <cellStyle name="Normal 2 20 2 5 2" xfId="297"/>
    <cellStyle name="Normal 2 20 2 5 2 2" xfId="722"/>
    <cellStyle name="Normal 2 20 2 5 2 2 2" xfId="1896"/>
    <cellStyle name="Normal 2 20 2 5 2 3" xfId="1084"/>
    <cellStyle name="Normal 2 20 2 5 2 3 2" xfId="2246"/>
    <cellStyle name="Normal 2 20 2 5 2 4" xfId="1493"/>
    <cellStyle name="Normal 2 20 2 5 3" xfId="721"/>
    <cellStyle name="Normal 2 20 2 5 3 2" xfId="1895"/>
    <cellStyle name="Normal 2 20 2 5 4" xfId="1083"/>
    <cellStyle name="Normal 2 20 2 5 4 2" xfId="2245"/>
    <cellStyle name="Normal 2 20 2 5 5" xfId="1492"/>
    <cellStyle name="Normal 2 20 2 6" xfId="298"/>
    <cellStyle name="Normal 2 20 2 6 2" xfId="299"/>
    <cellStyle name="Normal 2 20 2 6 2 2" xfId="724"/>
    <cellStyle name="Normal 2 20 2 6 2 2 2" xfId="1898"/>
    <cellStyle name="Normal 2 20 2 6 2 3" xfId="1086"/>
    <cellStyle name="Normal 2 20 2 6 2 3 2" xfId="2248"/>
    <cellStyle name="Normal 2 20 2 6 2 4" xfId="1495"/>
    <cellStyle name="Normal 2 20 2 6 3" xfId="723"/>
    <cellStyle name="Normal 2 20 2 6 3 2" xfId="1897"/>
    <cellStyle name="Normal 2 20 2 6 4" xfId="1085"/>
    <cellStyle name="Normal 2 20 2 6 4 2" xfId="2247"/>
    <cellStyle name="Normal 2 20 2 6 5" xfId="1494"/>
    <cellStyle name="Normal 2 20 2 7" xfId="300"/>
    <cellStyle name="Normal 2 20 2 7 2" xfId="301"/>
    <cellStyle name="Normal 2 20 2 7 2 2" xfId="726"/>
    <cellStyle name="Normal 2 20 2 7 2 2 2" xfId="1900"/>
    <cellStyle name="Normal 2 20 2 7 2 3" xfId="1088"/>
    <cellStyle name="Normal 2 20 2 7 2 3 2" xfId="2250"/>
    <cellStyle name="Normal 2 20 2 7 2 4" xfId="1497"/>
    <cellStyle name="Normal 2 20 2 7 3" xfId="725"/>
    <cellStyle name="Normal 2 20 2 7 3 2" xfId="1899"/>
    <cellStyle name="Normal 2 20 2 7 4" xfId="1087"/>
    <cellStyle name="Normal 2 20 2 7 4 2" xfId="2249"/>
    <cellStyle name="Normal 2 20 2 7 5" xfId="1496"/>
    <cellStyle name="Normal 2 20 2 8" xfId="302"/>
    <cellStyle name="Normal 2 20 2 8 2" xfId="727"/>
    <cellStyle name="Normal 2 20 2 8 2 2" xfId="1901"/>
    <cellStyle name="Normal 2 20 2 8 3" xfId="1089"/>
    <cellStyle name="Normal 2 20 2 8 3 2" xfId="2251"/>
    <cellStyle name="Normal 2 20 2 8 4" xfId="1498"/>
    <cellStyle name="Normal 2 20 2 9" xfId="713"/>
    <cellStyle name="Normal 2 20 2 9 2" xfId="1887"/>
    <cellStyle name="Normal 2 20 3" xfId="303"/>
    <cellStyle name="Normal 2 20 3 2" xfId="304"/>
    <cellStyle name="Normal 2 20 3 2 2" xfId="729"/>
    <cellStyle name="Normal 2 20 3 2 2 2" xfId="1903"/>
    <cellStyle name="Normal 2 20 3 2 3" xfId="1091"/>
    <cellStyle name="Normal 2 20 3 2 3 2" xfId="2253"/>
    <cellStyle name="Normal 2 20 3 2 4" xfId="1500"/>
    <cellStyle name="Normal 2 20 3 3" xfId="728"/>
    <cellStyle name="Normal 2 20 3 3 2" xfId="1902"/>
    <cellStyle name="Normal 2 20 3 4" xfId="1090"/>
    <cellStyle name="Normal 2 20 3 4 2" xfId="2252"/>
    <cellStyle name="Normal 2 20 3 5" xfId="1499"/>
    <cellStyle name="Normal 2 20 4" xfId="305"/>
    <cellStyle name="Normal 2 20 4 2" xfId="306"/>
    <cellStyle name="Normal 2 20 4 3" xfId="307"/>
    <cellStyle name="Normal 2 20 4 3 2" xfId="732"/>
    <cellStyle name="Normal 2 20 4 3 2 2" xfId="1906"/>
    <cellStyle name="Normal 2 20 4 3 3" xfId="1093"/>
    <cellStyle name="Normal 2 20 4 3 3 2" xfId="2255"/>
    <cellStyle name="Normal 2 20 4 3 4" xfId="1502"/>
    <cellStyle name="Normal 2 20 4 4" xfId="730"/>
    <cellStyle name="Normal 2 20 4 4 2" xfId="1904"/>
    <cellStyle name="Normal 2 20 4 5" xfId="1092"/>
    <cellStyle name="Normal 2 20 4 5 2" xfId="2254"/>
    <cellStyle name="Normal 2 20 4 6" xfId="1501"/>
    <cellStyle name="Normal 2 20 5" xfId="308"/>
    <cellStyle name="Normal 2 20 6" xfId="309"/>
    <cellStyle name="Normal 2 20 7" xfId="310"/>
    <cellStyle name="Normal 2 20 8" xfId="311"/>
    <cellStyle name="Normal 2 21" xfId="312"/>
    <cellStyle name="Normal 2 21 2" xfId="313"/>
    <cellStyle name="Normal 2 21 2 2" xfId="314"/>
    <cellStyle name="Normal 2 21 2 3" xfId="315"/>
    <cellStyle name="Normal 2 21 2 3 2" xfId="736"/>
    <cellStyle name="Normal 2 21 2 3 2 2" xfId="1910"/>
    <cellStyle name="Normal 2 21 2 3 3" xfId="1095"/>
    <cellStyle name="Normal 2 21 2 3 3 2" xfId="2257"/>
    <cellStyle name="Normal 2 21 2 3 4" xfId="1504"/>
    <cellStyle name="Normal 2 21 2 4" xfId="735"/>
    <cellStyle name="Normal 2 21 2 4 2" xfId="1909"/>
    <cellStyle name="Normal 2 21 2 5" xfId="1094"/>
    <cellStyle name="Normal 2 21 2 5 2" xfId="2256"/>
    <cellStyle name="Normal 2 21 2 6" xfId="1503"/>
    <cellStyle name="Normal 2 21 3" xfId="316"/>
    <cellStyle name="Normal 2 21 4" xfId="317"/>
    <cellStyle name="Normal 2 21 5" xfId="318"/>
    <cellStyle name="Normal 2 21 6" xfId="319"/>
    <cellStyle name="Normal 2 21 7" xfId="320"/>
    <cellStyle name="Normal 2 22" xfId="321"/>
    <cellStyle name="Normal 2 22 2" xfId="322"/>
    <cellStyle name="Normal 2 22 2 2" xfId="323"/>
    <cellStyle name="Normal 2 22 2 2 2" xfId="739"/>
    <cellStyle name="Normal 2 22 2 2 2 2" xfId="1912"/>
    <cellStyle name="Normal 2 22 2 2 3" xfId="1098"/>
    <cellStyle name="Normal 2 22 2 2 3 2" xfId="2259"/>
    <cellStyle name="Normal 2 22 2 2 4" xfId="1507"/>
    <cellStyle name="Normal 2 22 2 3" xfId="738"/>
    <cellStyle name="Normal 2 22 2 3 2" xfId="1911"/>
    <cellStyle name="Normal 2 22 2 4" xfId="1097"/>
    <cellStyle name="Normal 2 22 2 4 2" xfId="2258"/>
    <cellStyle name="Normal 2 22 2 5" xfId="1506"/>
    <cellStyle name="Normal 2 22 3" xfId="737"/>
    <cellStyle name="Normal 2 22 4" xfId="1096"/>
    <cellStyle name="Normal 2 22 5" xfId="1505"/>
    <cellStyle name="Normal 2 23" xfId="324"/>
    <cellStyle name="Normal 2 23 2" xfId="325"/>
    <cellStyle name="Normal 2 23 2 2" xfId="741"/>
    <cellStyle name="Normal 2 23 2 2 2" xfId="1914"/>
    <cellStyle name="Normal 2 23 2 3" xfId="1100"/>
    <cellStyle name="Normal 2 23 2 3 2" xfId="2261"/>
    <cellStyle name="Normal 2 23 2 4" xfId="1509"/>
    <cellStyle name="Normal 2 23 3" xfId="740"/>
    <cellStyle name="Normal 2 23 3 2" xfId="1913"/>
    <cellStyle name="Normal 2 23 4" xfId="1099"/>
    <cellStyle name="Normal 2 23 4 2" xfId="2260"/>
    <cellStyle name="Normal 2 23 5" xfId="1508"/>
    <cellStyle name="Normal 2 24" xfId="326"/>
    <cellStyle name="Normal 2 24 2" xfId="327"/>
    <cellStyle name="Normal 2 24 2 2" xfId="743"/>
    <cellStyle name="Normal 2 24 2 2 2" xfId="1916"/>
    <cellStyle name="Normal 2 24 2 3" xfId="1102"/>
    <cellStyle name="Normal 2 24 2 3 2" xfId="2263"/>
    <cellStyle name="Normal 2 24 2 4" xfId="1511"/>
    <cellStyle name="Normal 2 24 3" xfId="742"/>
    <cellStyle name="Normal 2 24 3 2" xfId="1915"/>
    <cellStyle name="Normal 2 24 4" xfId="1101"/>
    <cellStyle name="Normal 2 24 4 2" xfId="2262"/>
    <cellStyle name="Normal 2 24 5" xfId="1510"/>
    <cellStyle name="Normal 2 25" xfId="328"/>
    <cellStyle name="Normal 2 25 2" xfId="329"/>
    <cellStyle name="Normal 2 25 2 2" xfId="745"/>
    <cellStyle name="Normal 2 25 2 2 2" xfId="1918"/>
    <cellStyle name="Normal 2 25 2 3" xfId="1104"/>
    <cellStyle name="Normal 2 25 2 3 2" xfId="2265"/>
    <cellStyle name="Normal 2 25 2 4" xfId="1513"/>
    <cellStyle name="Normal 2 25 3" xfId="744"/>
    <cellStyle name="Normal 2 25 3 2" xfId="1917"/>
    <cellStyle name="Normal 2 25 4" xfId="1103"/>
    <cellStyle name="Normal 2 25 4 2" xfId="2264"/>
    <cellStyle name="Normal 2 25 5" xfId="1512"/>
    <cellStyle name="Normal 2 26" xfId="330"/>
    <cellStyle name="Normal 2 26 2" xfId="331"/>
    <cellStyle name="Normal 2 26 2 2" xfId="747"/>
    <cellStyle name="Normal 2 26 2 2 2" xfId="1920"/>
    <cellStyle name="Normal 2 26 2 3" xfId="1106"/>
    <cellStyle name="Normal 2 26 2 3 2" xfId="2267"/>
    <cellStyle name="Normal 2 26 2 4" xfId="1515"/>
    <cellStyle name="Normal 2 26 3" xfId="746"/>
    <cellStyle name="Normal 2 26 3 2" xfId="1919"/>
    <cellStyle name="Normal 2 26 4" xfId="1105"/>
    <cellStyle name="Normal 2 26 4 2" xfId="2266"/>
    <cellStyle name="Normal 2 26 5" xfId="1514"/>
    <cellStyle name="Normal 2 27" xfId="332"/>
    <cellStyle name="Normal 2 27 2" xfId="333"/>
    <cellStyle name="Normal 2 27 2 2" xfId="749"/>
    <cellStyle name="Normal 2 27 2 2 2" xfId="1921"/>
    <cellStyle name="Normal 2 27 2 3" xfId="1108"/>
    <cellStyle name="Normal 2 27 2 3 2" xfId="2268"/>
    <cellStyle name="Normal 2 27 2 4" xfId="1517"/>
    <cellStyle name="Normal 2 27 3" xfId="748"/>
    <cellStyle name="Normal 2 27 4" xfId="1107"/>
    <cellStyle name="Normal 2 27 5" xfId="1516"/>
    <cellStyle name="Normal 2 28" xfId="422"/>
    <cellStyle name="Normal 2 28 2" xfId="437"/>
    <cellStyle name="Normal 2 28 2 2" xfId="849"/>
    <cellStyle name="Normal 2 28 2 2 2" xfId="2014"/>
    <cellStyle name="Normal 2 28 2 3" xfId="1207"/>
    <cellStyle name="Normal 2 28 2 3 2" xfId="2360"/>
    <cellStyle name="Normal 2 28 2 4" xfId="1616"/>
    <cellStyle name="Normal 2 28 2 5" xfId="2379"/>
    <cellStyle name="Normal 2 28 3" xfId="835"/>
    <cellStyle name="Normal 2 28 3 2" xfId="2001"/>
    <cellStyle name="Normal 2 28 4" xfId="1193"/>
    <cellStyle name="Normal 2 28 4 2" xfId="2347"/>
    <cellStyle name="Normal 2 28 5" xfId="1602"/>
    <cellStyle name="Normal 2 29" xfId="425"/>
    <cellStyle name="Normal 2 29 2" xfId="838"/>
    <cellStyle name="Normal 2 29 2 2" xfId="2004"/>
    <cellStyle name="Normal 2 29 3" xfId="1196"/>
    <cellStyle name="Normal 2 29 3 2" xfId="2350"/>
    <cellStyle name="Normal 2 29 4" xfId="1605"/>
    <cellStyle name="Normal 2 3" xfId="51"/>
    <cellStyle name="Normal 2 3 10" xfId="453"/>
    <cellStyle name="Normal 2 3 10 2" xfId="1629"/>
    <cellStyle name="Normal 2 3 11" xfId="1265"/>
    <cellStyle name="Normal 2 3 12" xfId="2382"/>
    <cellStyle name="Normal 2 3 2" xfId="52"/>
    <cellStyle name="Normal 2 3 3" xfId="53"/>
    <cellStyle name="Normal 2 3 3 2" xfId="102"/>
    <cellStyle name="Normal 2 3 3 2 2" xfId="334"/>
    <cellStyle name="Normal 2 3 3 2 2 2" xfId="750"/>
    <cellStyle name="Normal 2 3 3 2 2 2 2" xfId="1922"/>
    <cellStyle name="Normal 2 3 3 2 2 3" xfId="1109"/>
    <cellStyle name="Normal 2 3 3 2 2 3 2" xfId="2269"/>
    <cellStyle name="Normal 2 3 3 2 2 4" xfId="1518"/>
    <cellStyle name="Normal 2 3 3 2 3" xfId="529"/>
    <cellStyle name="Normal 2 3 3 2 3 2" xfId="1703"/>
    <cellStyle name="Normal 2 3 3 2 4" xfId="893"/>
    <cellStyle name="Normal 2 3 3 2 4 2" xfId="2055"/>
    <cellStyle name="Normal 2 3 3 2 5" xfId="1302"/>
    <cellStyle name="Normal 2 3 3 3" xfId="335"/>
    <cellStyle name="Normal 2 3 3 3 2" xfId="336"/>
    <cellStyle name="Normal 2 3 3 3 2 2" xfId="752"/>
    <cellStyle name="Normal 2 3 3 3 2 2 2" xfId="1924"/>
    <cellStyle name="Normal 2 3 3 3 2 3" xfId="1111"/>
    <cellStyle name="Normal 2 3 3 3 2 3 2" xfId="2271"/>
    <cellStyle name="Normal 2 3 3 3 2 4" xfId="1520"/>
    <cellStyle name="Normal 2 3 3 3 3" xfId="751"/>
    <cellStyle name="Normal 2 3 3 3 3 2" xfId="1923"/>
    <cellStyle name="Normal 2 3 3 3 4" xfId="1110"/>
    <cellStyle name="Normal 2 3 3 3 4 2" xfId="2270"/>
    <cellStyle name="Normal 2 3 3 3 5" xfId="1519"/>
    <cellStyle name="Normal 2 3 3 4" xfId="337"/>
    <cellStyle name="Normal 2 3 3 4 2" xfId="338"/>
    <cellStyle name="Normal 2 3 3 4 2 2" xfId="754"/>
    <cellStyle name="Normal 2 3 3 4 2 2 2" xfId="1926"/>
    <cellStyle name="Normal 2 3 3 4 2 3" xfId="1113"/>
    <cellStyle name="Normal 2 3 3 4 2 3 2" xfId="2273"/>
    <cellStyle name="Normal 2 3 3 4 2 4" xfId="1522"/>
    <cellStyle name="Normal 2 3 3 4 3" xfId="753"/>
    <cellStyle name="Normal 2 3 3 4 3 2" xfId="1925"/>
    <cellStyle name="Normal 2 3 3 4 4" xfId="1112"/>
    <cellStyle name="Normal 2 3 3 4 4 2" xfId="2272"/>
    <cellStyle name="Normal 2 3 3 4 5" xfId="1521"/>
    <cellStyle name="Normal 2 3 3 5" xfId="339"/>
    <cellStyle name="Normal 2 3 3 5 2" xfId="755"/>
    <cellStyle name="Normal 2 3 3 5 2 2" xfId="1927"/>
    <cellStyle name="Normal 2 3 3 5 3" xfId="1114"/>
    <cellStyle name="Normal 2 3 3 5 3 2" xfId="2274"/>
    <cellStyle name="Normal 2 3 3 5 4" xfId="1523"/>
    <cellStyle name="Normal 2 3 3 6" xfId="489"/>
    <cellStyle name="Normal 2 3 3 6 2" xfId="1665"/>
    <cellStyle name="Normal 2 3 3 7" xfId="452"/>
    <cellStyle name="Normal 2 3 3 7 2" xfId="1628"/>
    <cellStyle name="Normal 2 3 3 8" xfId="1266"/>
    <cellStyle name="Normal 2 3 4" xfId="101"/>
    <cellStyle name="Normal 2 3 4 2" xfId="340"/>
    <cellStyle name="Normal 2 3 4 2 2" xfId="756"/>
    <cellStyle name="Normal 2 3 4 2 2 2" xfId="1928"/>
    <cellStyle name="Normal 2 3 4 2 3" xfId="1115"/>
    <cellStyle name="Normal 2 3 4 2 3 2" xfId="2275"/>
    <cellStyle name="Normal 2 3 4 2 4" xfId="1524"/>
    <cellStyle name="Normal 2 3 4 3" xfId="528"/>
    <cellStyle name="Normal 2 3 4 3 2" xfId="1702"/>
    <cellStyle name="Normal 2 3 4 4" xfId="892"/>
    <cellStyle name="Normal 2 3 4 4 2" xfId="2054"/>
    <cellStyle name="Normal 2 3 4 5" xfId="1301"/>
    <cellStyle name="Normal 2 3 5" xfId="341"/>
    <cellStyle name="Normal 2 3 5 2" xfId="342"/>
    <cellStyle name="Normal 2 3 5 2 2" xfId="758"/>
    <cellStyle name="Normal 2 3 5 2 2 2" xfId="1930"/>
    <cellStyle name="Normal 2 3 5 2 3" xfId="1117"/>
    <cellStyle name="Normal 2 3 5 2 3 2" xfId="2277"/>
    <cellStyle name="Normal 2 3 5 2 4" xfId="1526"/>
    <cellStyle name="Normal 2 3 5 3" xfId="757"/>
    <cellStyle name="Normal 2 3 5 3 2" xfId="1929"/>
    <cellStyle name="Normal 2 3 5 4" xfId="1116"/>
    <cellStyle name="Normal 2 3 5 4 2" xfId="2276"/>
    <cellStyle name="Normal 2 3 5 5" xfId="1525"/>
    <cellStyle name="Normal 2 3 6" xfId="343"/>
    <cellStyle name="Normal 2 3 6 2" xfId="344"/>
    <cellStyle name="Normal 2 3 6 2 2" xfId="760"/>
    <cellStyle name="Normal 2 3 6 2 2 2" xfId="1932"/>
    <cellStyle name="Normal 2 3 6 2 3" xfId="1119"/>
    <cellStyle name="Normal 2 3 6 2 3 2" xfId="2279"/>
    <cellStyle name="Normal 2 3 6 2 4" xfId="1528"/>
    <cellStyle name="Normal 2 3 6 3" xfId="759"/>
    <cellStyle name="Normal 2 3 6 3 2" xfId="1931"/>
    <cellStyle name="Normal 2 3 6 4" xfId="1118"/>
    <cellStyle name="Normal 2 3 6 4 2" xfId="2278"/>
    <cellStyle name="Normal 2 3 6 5" xfId="1527"/>
    <cellStyle name="Normal 2 3 7" xfId="345"/>
    <cellStyle name="Normal 2 3 7 2" xfId="761"/>
    <cellStyle name="Normal 2 3 7 2 2" xfId="1933"/>
    <cellStyle name="Normal 2 3 7 3" xfId="1120"/>
    <cellStyle name="Normal 2 3 7 3 2" xfId="2280"/>
    <cellStyle name="Normal 2 3 7 4" xfId="1529"/>
    <cellStyle name="Normal 2 3 8" xfId="426"/>
    <cellStyle name="Normal 2 3 8 2" xfId="839"/>
    <cellStyle name="Normal 2 3 8 2 2" xfId="2005"/>
    <cellStyle name="Normal 2 3 8 3" xfId="1197"/>
    <cellStyle name="Normal 2 3 8 3 2" xfId="2351"/>
    <cellStyle name="Normal 2 3 8 4" xfId="1606"/>
    <cellStyle name="Normal 2 3 9" xfId="488"/>
    <cellStyle name="Normal 2 3 9 2" xfId="1664"/>
    <cellStyle name="Normal 2 30" xfId="438"/>
    <cellStyle name="Normal 2 30 2" xfId="850"/>
    <cellStyle name="Normal 2 30 2 2" xfId="2015"/>
    <cellStyle name="Normal 2 30 3" xfId="1208"/>
    <cellStyle name="Normal 2 30 3 2" xfId="2361"/>
    <cellStyle name="Normal 2 30 4" xfId="1617"/>
    <cellStyle name="Normal 2 31" xfId="444"/>
    <cellStyle name="Normal 2 31 2" xfId="855"/>
    <cellStyle name="Normal 2 31 2 2" xfId="1222"/>
    <cellStyle name="Normal 2 31 2 2 2" xfId="1224"/>
    <cellStyle name="Normal 2 31 2 2 2 2" xfId="2371"/>
    <cellStyle name="Normal 2 31 2 3" xfId="1232"/>
    <cellStyle name="Normal 2 31 2 3 2" xfId="2373"/>
    <cellStyle name="Normal 2 31 2 4" xfId="1236"/>
    <cellStyle name="Normal 2 31 2 4 2" xfId="2374"/>
    <cellStyle name="Normal 2 31 2 5" xfId="2020"/>
    <cellStyle name="Normal 2 31 3" xfId="1212"/>
    <cellStyle name="Normal 2 31 3 2" xfId="1228"/>
    <cellStyle name="Normal 2 31 3 3" xfId="2365"/>
    <cellStyle name="Normal 2 31 4" xfId="1231"/>
    <cellStyle name="Normal 2 32" xfId="856"/>
    <cellStyle name="Normal 2 32 2" xfId="2021"/>
    <cellStyle name="Normal 2 33" xfId="861"/>
    <cellStyle name="Normal 2 33 2" xfId="2023"/>
    <cellStyle name="Normal 2 34" xfId="858"/>
    <cellStyle name="Normal 2 34 2" xfId="2022"/>
    <cellStyle name="Normal 2 35" xfId="503"/>
    <cellStyle name="Normal 2 35 2" xfId="1219"/>
    <cellStyle name="Normal 2 35 2 2" xfId="2368"/>
    <cellStyle name="Normal 2 36" xfId="1213"/>
    <cellStyle name="Normal 2 36 2" xfId="2366"/>
    <cellStyle name="Normal 2 37" xfId="1217"/>
    <cellStyle name="Normal 2 37 2" xfId="2367"/>
    <cellStyle name="Normal 2 38" xfId="1241"/>
    <cellStyle name="Normal 2 38 2" xfId="2375"/>
    <cellStyle name="Normal 2 39" xfId="2376"/>
    <cellStyle name="Normal 2 4" xfId="54"/>
    <cellStyle name="Normal 2 4 10" xfId="1267"/>
    <cellStyle name="Normal 2 4 2" xfId="55"/>
    <cellStyle name="Normal 2 4 2 2" xfId="104"/>
    <cellStyle name="Normal 2 4 2 2 2" xfId="346"/>
    <cellStyle name="Normal 2 4 2 2 2 2" xfId="762"/>
    <cellStyle name="Normal 2 4 2 2 2 2 2" xfId="1934"/>
    <cellStyle name="Normal 2 4 2 2 2 3" xfId="1121"/>
    <cellStyle name="Normal 2 4 2 2 2 3 2" xfId="2281"/>
    <cellStyle name="Normal 2 4 2 2 2 4" xfId="1530"/>
    <cellStyle name="Normal 2 4 2 2 3" xfId="531"/>
    <cellStyle name="Normal 2 4 2 2 3 2" xfId="1705"/>
    <cellStyle name="Normal 2 4 2 2 4" xfId="895"/>
    <cellStyle name="Normal 2 4 2 2 4 2" xfId="2057"/>
    <cellStyle name="Normal 2 4 2 2 5" xfId="1304"/>
    <cellStyle name="Normal 2 4 2 3" xfId="347"/>
    <cellStyle name="Normal 2 4 2 3 2" xfId="348"/>
    <cellStyle name="Normal 2 4 2 3 2 2" xfId="764"/>
    <cellStyle name="Normal 2 4 2 3 2 2 2" xfId="1936"/>
    <cellStyle name="Normal 2 4 2 3 2 3" xfId="1123"/>
    <cellStyle name="Normal 2 4 2 3 2 3 2" xfId="2283"/>
    <cellStyle name="Normal 2 4 2 3 2 4" xfId="1532"/>
    <cellStyle name="Normal 2 4 2 3 3" xfId="763"/>
    <cellStyle name="Normal 2 4 2 3 3 2" xfId="1935"/>
    <cellStyle name="Normal 2 4 2 3 4" xfId="1122"/>
    <cellStyle name="Normal 2 4 2 3 4 2" xfId="2282"/>
    <cellStyle name="Normal 2 4 2 3 5" xfId="1531"/>
    <cellStyle name="Normal 2 4 2 4" xfId="349"/>
    <cellStyle name="Normal 2 4 2 4 2" xfId="350"/>
    <cellStyle name="Normal 2 4 2 4 2 2" xfId="766"/>
    <cellStyle name="Normal 2 4 2 4 2 2 2" xfId="1938"/>
    <cellStyle name="Normal 2 4 2 4 2 3" xfId="1125"/>
    <cellStyle name="Normal 2 4 2 4 2 3 2" xfId="2285"/>
    <cellStyle name="Normal 2 4 2 4 2 4" xfId="1534"/>
    <cellStyle name="Normal 2 4 2 4 3" xfId="765"/>
    <cellStyle name="Normal 2 4 2 4 3 2" xfId="1937"/>
    <cellStyle name="Normal 2 4 2 4 4" xfId="1124"/>
    <cellStyle name="Normal 2 4 2 4 4 2" xfId="2284"/>
    <cellStyle name="Normal 2 4 2 4 5" xfId="1533"/>
    <cellStyle name="Normal 2 4 2 5" xfId="351"/>
    <cellStyle name="Normal 2 4 2 5 2" xfId="767"/>
    <cellStyle name="Normal 2 4 2 5 2 2" xfId="1939"/>
    <cellStyle name="Normal 2 4 2 5 3" xfId="1126"/>
    <cellStyle name="Normal 2 4 2 5 3 2" xfId="2286"/>
    <cellStyle name="Normal 2 4 2 5 4" xfId="1535"/>
    <cellStyle name="Normal 2 4 2 6" xfId="491"/>
    <cellStyle name="Normal 2 4 2 6 2" xfId="1667"/>
    <cellStyle name="Normal 2 4 2 7" xfId="451"/>
    <cellStyle name="Normal 2 4 2 7 2" xfId="1627"/>
    <cellStyle name="Normal 2 4 2 8" xfId="1268"/>
    <cellStyle name="Normal 2 4 3" xfId="103"/>
    <cellStyle name="Normal 2 4 3 2" xfId="352"/>
    <cellStyle name="Normal 2 4 3 2 2" xfId="768"/>
    <cellStyle name="Normal 2 4 3 2 2 2" xfId="1940"/>
    <cellStyle name="Normal 2 4 3 2 3" xfId="1127"/>
    <cellStyle name="Normal 2 4 3 2 3 2" xfId="2287"/>
    <cellStyle name="Normal 2 4 3 2 4" xfId="1536"/>
    <cellStyle name="Normal 2 4 3 3" xfId="530"/>
    <cellStyle name="Normal 2 4 3 3 2" xfId="1704"/>
    <cellStyle name="Normal 2 4 3 4" xfId="894"/>
    <cellStyle name="Normal 2 4 3 4 2" xfId="2056"/>
    <cellStyle name="Normal 2 4 3 5" xfId="1303"/>
    <cellStyle name="Normal 2 4 4" xfId="353"/>
    <cellStyle name="Normal 2 4 4 2" xfId="354"/>
    <cellStyle name="Normal 2 4 4 2 2" xfId="770"/>
    <cellStyle name="Normal 2 4 4 2 2 2" xfId="1942"/>
    <cellStyle name="Normal 2 4 4 2 3" xfId="1129"/>
    <cellStyle name="Normal 2 4 4 2 3 2" xfId="2289"/>
    <cellStyle name="Normal 2 4 4 2 4" xfId="1538"/>
    <cellStyle name="Normal 2 4 4 3" xfId="769"/>
    <cellStyle name="Normal 2 4 4 3 2" xfId="1941"/>
    <cellStyle name="Normal 2 4 4 4" xfId="1128"/>
    <cellStyle name="Normal 2 4 4 4 2" xfId="2288"/>
    <cellStyle name="Normal 2 4 4 5" xfId="1537"/>
    <cellStyle name="Normal 2 4 5" xfId="355"/>
    <cellStyle name="Normal 2 4 5 2" xfId="356"/>
    <cellStyle name="Normal 2 4 5 2 2" xfId="772"/>
    <cellStyle name="Normal 2 4 5 2 2 2" xfId="1944"/>
    <cellStyle name="Normal 2 4 5 2 3" xfId="1131"/>
    <cellStyle name="Normal 2 4 5 2 3 2" xfId="2291"/>
    <cellStyle name="Normal 2 4 5 2 4" xfId="1540"/>
    <cellStyle name="Normal 2 4 5 3" xfId="771"/>
    <cellStyle name="Normal 2 4 5 3 2" xfId="1943"/>
    <cellStyle name="Normal 2 4 5 4" xfId="1130"/>
    <cellStyle name="Normal 2 4 5 4 2" xfId="2290"/>
    <cellStyle name="Normal 2 4 5 5" xfId="1539"/>
    <cellStyle name="Normal 2 4 6" xfId="357"/>
    <cellStyle name="Normal 2 4 6 2" xfId="773"/>
    <cellStyle name="Normal 2 4 6 2 2" xfId="1945"/>
    <cellStyle name="Normal 2 4 6 3" xfId="1132"/>
    <cellStyle name="Normal 2 4 6 3 2" xfId="2292"/>
    <cellStyle name="Normal 2 4 6 4" xfId="1541"/>
    <cellStyle name="Normal 2 4 7" xfId="441"/>
    <cellStyle name="Normal 2 4 7 2" xfId="853"/>
    <cellStyle name="Normal 2 4 7 2 2" xfId="2018"/>
    <cellStyle name="Normal 2 4 7 3" xfId="1210"/>
    <cellStyle name="Normal 2 4 7 3 2" xfId="2363"/>
    <cellStyle name="Normal 2 4 7 4" xfId="1619"/>
    <cellStyle name="Normal 2 4 8" xfId="490"/>
    <cellStyle name="Normal 2 4 8 2" xfId="1666"/>
    <cellStyle name="Normal 2 4 9" xfId="852"/>
    <cellStyle name="Normal 2 4 9 2" xfId="2017"/>
    <cellStyle name="Normal 2 5" xfId="56"/>
    <cellStyle name="Normal 2 5 2" xfId="57"/>
    <cellStyle name="Normal 2 5 2 2" xfId="106"/>
    <cellStyle name="Normal 2 5 2 2 2" xfId="358"/>
    <cellStyle name="Normal 2 5 2 2 2 2" xfId="774"/>
    <cellStyle name="Normal 2 5 2 2 2 2 2" xfId="1946"/>
    <cellStyle name="Normal 2 5 2 2 2 3" xfId="1133"/>
    <cellStyle name="Normal 2 5 2 2 2 3 2" xfId="2293"/>
    <cellStyle name="Normal 2 5 2 2 2 4" xfId="1542"/>
    <cellStyle name="Normal 2 5 2 2 3" xfId="533"/>
    <cellStyle name="Normal 2 5 2 2 3 2" xfId="1707"/>
    <cellStyle name="Normal 2 5 2 2 4" xfId="897"/>
    <cellStyle name="Normal 2 5 2 2 4 2" xfId="2059"/>
    <cellStyle name="Normal 2 5 2 2 5" xfId="1306"/>
    <cellStyle name="Normal 2 5 2 3" xfId="359"/>
    <cellStyle name="Normal 2 5 2 3 2" xfId="360"/>
    <cellStyle name="Normal 2 5 2 3 2 2" xfId="776"/>
    <cellStyle name="Normal 2 5 2 3 2 2 2" xfId="1948"/>
    <cellStyle name="Normal 2 5 2 3 2 3" xfId="1135"/>
    <cellStyle name="Normal 2 5 2 3 2 3 2" xfId="2295"/>
    <cellStyle name="Normal 2 5 2 3 2 4" xfId="1544"/>
    <cellStyle name="Normal 2 5 2 3 3" xfId="775"/>
    <cellStyle name="Normal 2 5 2 3 3 2" xfId="1947"/>
    <cellStyle name="Normal 2 5 2 3 4" xfId="1134"/>
    <cellStyle name="Normal 2 5 2 3 4 2" xfId="2294"/>
    <cellStyle name="Normal 2 5 2 3 5" xfId="1543"/>
    <cellStyle name="Normal 2 5 2 4" xfId="361"/>
    <cellStyle name="Normal 2 5 2 4 2" xfId="362"/>
    <cellStyle name="Normal 2 5 2 4 2 2" xfId="778"/>
    <cellStyle name="Normal 2 5 2 4 2 2 2" xfId="1950"/>
    <cellStyle name="Normal 2 5 2 4 2 3" xfId="1137"/>
    <cellStyle name="Normal 2 5 2 4 2 3 2" xfId="2297"/>
    <cellStyle name="Normal 2 5 2 4 2 4" xfId="1546"/>
    <cellStyle name="Normal 2 5 2 4 3" xfId="777"/>
    <cellStyle name="Normal 2 5 2 4 3 2" xfId="1949"/>
    <cellStyle name="Normal 2 5 2 4 4" xfId="1136"/>
    <cellStyle name="Normal 2 5 2 4 4 2" xfId="2296"/>
    <cellStyle name="Normal 2 5 2 4 5" xfId="1545"/>
    <cellStyle name="Normal 2 5 2 5" xfId="363"/>
    <cellStyle name="Normal 2 5 2 5 2" xfId="779"/>
    <cellStyle name="Normal 2 5 2 5 2 2" xfId="1951"/>
    <cellStyle name="Normal 2 5 2 5 3" xfId="1138"/>
    <cellStyle name="Normal 2 5 2 5 3 2" xfId="2298"/>
    <cellStyle name="Normal 2 5 2 5 4" xfId="1547"/>
    <cellStyle name="Normal 2 5 2 6" xfId="493"/>
    <cellStyle name="Normal 2 5 2 6 2" xfId="1669"/>
    <cellStyle name="Normal 2 5 2 7" xfId="449"/>
    <cellStyle name="Normal 2 5 2 7 2" xfId="1625"/>
    <cellStyle name="Normal 2 5 2 8" xfId="1270"/>
    <cellStyle name="Normal 2 5 3" xfId="105"/>
    <cellStyle name="Normal 2 5 3 2" xfId="364"/>
    <cellStyle name="Normal 2 5 3 2 2" xfId="780"/>
    <cellStyle name="Normal 2 5 3 2 2 2" xfId="1952"/>
    <cellStyle name="Normal 2 5 3 2 3" xfId="1139"/>
    <cellStyle name="Normal 2 5 3 2 3 2" xfId="2299"/>
    <cellStyle name="Normal 2 5 3 2 4" xfId="1548"/>
    <cellStyle name="Normal 2 5 3 3" xfId="532"/>
    <cellStyle name="Normal 2 5 3 3 2" xfId="1706"/>
    <cellStyle name="Normal 2 5 3 4" xfId="896"/>
    <cellStyle name="Normal 2 5 3 4 2" xfId="2058"/>
    <cellStyle name="Normal 2 5 3 5" xfId="1305"/>
    <cellStyle name="Normal 2 5 4" xfId="365"/>
    <cellStyle name="Normal 2 5 4 2" xfId="366"/>
    <cellStyle name="Normal 2 5 4 2 2" xfId="782"/>
    <cellStyle name="Normal 2 5 4 2 2 2" xfId="1954"/>
    <cellStyle name="Normal 2 5 4 2 3" xfId="1141"/>
    <cellStyle name="Normal 2 5 4 2 3 2" xfId="2301"/>
    <cellStyle name="Normal 2 5 4 2 4" xfId="1550"/>
    <cellStyle name="Normal 2 5 4 3" xfId="434"/>
    <cellStyle name="Normal 2 5 4 3 2" xfId="847"/>
    <cellStyle name="Normal 2 5 4 3 2 2" xfId="2012"/>
    <cellStyle name="Normal 2 5 4 3 3" xfId="1205"/>
    <cellStyle name="Normal 2 5 4 3 3 2" xfId="2358"/>
    <cellStyle name="Normal 2 5 4 3 4" xfId="1614"/>
    <cellStyle name="Normal 2 5 4 3 5" xfId="2378"/>
    <cellStyle name="Normal 2 5 4 4" xfId="781"/>
    <cellStyle name="Normal 2 5 4 4 2" xfId="1953"/>
    <cellStyle name="Normal 2 5 4 5" xfId="1140"/>
    <cellStyle name="Normal 2 5 4 5 2" xfId="2300"/>
    <cellStyle name="Normal 2 5 4 6" xfId="1549"/>
    <cellStyle name="Normal 2 5 5" xfId="367"/>
    <cellStyle name="Normal 2 5 5 2" xfId="368"/>
    <cellStyle name="Normal 2 5 5 2 2" xfId="784"/>
    <cellStyle name="Normal 2 5 5 2 2 2" xfId="1956"/>
    <cellStyle name="Normal 2 5 5 2 3" xfId="1143"/>
    <cellStyle name="Normal 2 5 5 2 3 2" xfId="2303"/>
    <cellStyle name="Normal 2 5 5 2 4" xfId="1552"/>
    <cellStyle name="Normal 2 5 5 3" xfId="783"/>
    <cellStyle name="Normal 2 5 5 3 2" xfId="1955"/>
    <cellStyle name="Normal 2 5 5 4" xfId="1142"/>
    <cellStyle name="Normal 2 5 5 4 2" xfId="2302"/>
    <cellStyle name="Normal 2 5 5 5" xfId="1551"/>
    <cellStyle name="Normal 2 5 6" xfId="369"/>
    <cellStyle name="Normal 2 5 6 2" xfId="785"/>
    <cellStyle name="Normal 2 5 6 2 2" xfId="1957"/>
    <cellStyle name="Normal 2 5 6 3" xfId="1144"/>
    <cellStyle name="Normal 2 5 6 3 2" xfId="2304"/>
    <cellStyle name="Normal 2 5 6 4" xfId="1553"/>
    <cellStyle name="Normal 2 5 7" xfId="492"/>
    <cellStyle name="Normal 2 5 7 2" xfId="1668"/>
    <cellStyle name="Normal 2 5 8" xfId="450"/>
    <cellStyle name="Normal 2 5 8 2" xfId="1626"/>
    <cellStyle name="Normal 2 5 9" xfId="1269"/>
    <cellStyle name="Normal 2 6" xfId="58"/>
    <cellStyle name="Normal 2 6 2" xfId="59"/>
    <cellStyle name="Normal 2 6 2 2" xfId="108"/>
    <cellStyle name="Normal 2 6 2 2 2" xfId="370"/>
    <cellStyle name="Normal 2 6 2 2 2 2" xfId="786"/>
    <cellStyle name="Normal 2 6 2 2 2 2 2" xfId="1958"/>
    <cellStyle name="Normal 2 6 2 2 2 3" xfId="1145"/>
    <cellStyle name="Normal 2 6 2 2 2 3 2" xfId="2305"/>
    <cellStyle name="Normal 2 6 2 2 2 4" xfId="1554"/>
    <cellStyle name="Normal 2 6 2 2 3" xfId="535"/>
    <cellStyle name="Normal 2 6 2 2 3 2" xfId="1709"/>
    <cellStyle name="Normal 2 6 2 2 4" xfId="899"/>
    <cellStyle name="Normal 2 6 2 2 4 2" xfId="2061"/>
    <cellStyle name="Normal 2 6 2 2 5" xfId="1308"/>
    <cellStyle name="Normal 2 6 2 3" xfId="371"/>
    <cellStyle name="Normal 2 6 2 3 2" xfId="372"/>
    <cellStyle name="Normal 2 6 2 3 2 2" xfId="788"/>
    <cellStyle name="Normal 2 6 2 3 2 2 2" xfId="1960"/>
    <cellStyle name="Normal 2 6 2 3 2 3" xfId="1147"/>
    <cellStyle name="Normal 2 6 2 3 2 3 2" xfId="2307"/>
    <cellStyle name="Normal 2 6 2 3 2 4" xfId="1556"/>
    <cellStyle name="Normal 2 6 2 3 3" xfId="787"/>
    <cellStyle name="Normal 2 6 2 3 3 2" xfId="1959"/>
    <cellStyle name="Normal 2 6 2 3 4" xfId="1146"/>
    <cellStyle name="Normal 2 6 2 3 4 2" xfId="2306"/>
    <cellStyle name="Normal 2 6 2 3 5" xfId="1555"/>
    <cellStyle name="Normal 2 6 2 4" xfId="373"/>
    <cellStyle name="Normal 2 6 2 4 2" xfId="374"/>
    <cellStyle name="Normal 2 6 2 4 2 2" xfId="790"/>
    <cellStyle name="Normal 2 6 2 4 2 2 2" xfId="1962"/>
    <cellStyle name="Normal 2 6 2 4 2 3" xfId="1149"/>
    <cellStyle name="Normal 2 6 2 4 2 3 2" xfId="2309"/>
    <cellStyle name="Normal 2 6 2 4 2 4" xfId="1558"/>
    <cellStyle name="Normal 2 6 2 4 3" xfId="789"/>
    <cellStyle name="Normal 2 6 2 4 3 2" xfId="1961"/>
    <cellStyle name="Normal 2 6 2 4 4" xfId="1148"/>
    <cellStyle name="Normal 2 6 2 4 4 2" xfId="2308"/>
    <cellStyle name="Normal 2 6 2 4 5" xfId="1557"/>
    <cellStyle name="Normal 2 6 2 5" xfId="375"/>
    <cellStyle name="Normal 2 6 2 5 2" xfId="791"/>
    <cellStyle name="Normal 2 6 2 5 2 2" xfId="1963"/>
    <cellStyle name="Normal 2 6 2 5 3" xfId="1150"/>
    <cellStyle name="Normal 2 6 2 5 3 2" xfId="2310"/>
    <cellStyle name="Normal 2 6 2 5 4" xfId="1559"/>
    <cellStyle name="Normal 2 6 2 6" xfId="495"/>
    <cellStyle name="Normal 2 6 2 6 2" xfId="1671"/>
    <cellStyle name="Normal 2 6 2 7" xfId="863"/>
    <cellStyle name="Normal 2 6 2 7 2" xfId="2025"/>
    <cellStyle name="Normal 2 6 2 8" xfId="1272"/>
    <cellStyle name="Normal 2 6 3" xfId="107"/>
    <cellStyle name="Normal 2 6 3 2" xfId="376"/>
    <cellStyle name="Normal 2 6 3 2 2" xfId="792"/>
    <cellStyle name="Normal 2 6 3 2 2 2" xfId="1964"/>
    <cellStyle name="Normal 2 6 3 2 3" xfId="1151"/>
    <cellStyle name="Normal 2 6 3 2 3 2" xfId="2311"/>
    <cellStyle name="Normal 2 6 3 2 4" xfId="1560"/>
    <cellStyle name="Normal 2 6 3 3" xfId="534"/>
    <cellStyle name="Normal 2 6 3 3 2" xfId="1708"/>
    <cellStyle name="Normal 2 6 3 4" xfId="898"/>
    <cellStyle name="Normal 2 6 3 4 2" xfId="2060"/>
    <cellStyle name="Normal 2 6 3 5" xfId="1307"/>
    <cellStyle name="Normal 2 6 4" xfId="377"/>
    <cellStyle name="Normal 2 6 4 2" xfId="378"/>
    <cellStyle name="Normal 2 6 4 2 2" xfId="794"/>
    <cellStyle name="Normal 2 6 4 2 2 2" xfId="1966"/>
    <cellStyle name="Normal 2 6 4 2 3" xfId="1153"/>
    <cellStyle name="Normal 2 6 4 2 3 2" xfId="2313"/>
    <cellStyle name="Normal 2 6 4 2 4" xfId="1562"/>
    <cellStyle name="Normal 2 6 4 3" xfId="793"/>
    <cellStyle name="Normal 2 6 4 3 2" xfId="1965"/>
    <cellStyle name="Normal 2 6 4 4" xfId="1152"/>
    <cellStyle name="Normal 2 6 4 4 2" xfId="2312"/>
    <cellStyle name="Normal 2 6 4 5" xfId="1561"/>
    <cellStyle name="Normal 2 6 5" xfId="379"/>
    <cellStyle name="Normal 2 6 5 2" xfId="380"/>
    <cellStyle name="Normal 2 6 5 2 2" xfId="796"/>
    <cellStyle name="Normal 2 6 5 2 2 2" xfId="1968"/>
    <cellStyle name="Normal 2 6 5 2 3" xfId="1155"/>
    <cellStyle name="Normal 2 6 5 2 3 2" xfId="2315"/>
    <cellStyle name="Normal 2 6 5 2 4" xfId="1564"/>
    <cellStyle name="Normal 2 6 5 3" xfId="795"/>
    <cellStyle name="Normal 2 6 5 3 2" xfId="1967"/>
    <cellStyle name="Normal 2 6 5 4" xfId="1154"/>
    <cellStyle name="Normal 2 6 5 4 2" xfId="2314"/>
    <cellStyle name="Normal 2 6 5 5" xfId="1563"/>
    <cellStyle name="Normal 2 6 6" xfId="381"/>
    <cellStyle name="Normal 2 6 6 2" xfId="797"/>
    <cellStyle name="Normal 2 6 6 2 2" xfId="1969"/>
    <cellStyle name="Normal 2 6 6 3" xfId="1156"/>
    <cellStyle name="Normal 2 6 6 3 2" xfId="2316"/>
    <cellStyle name="Normal 2 6 6 4" xfId="1565"/>
    <cellStyle name="Normal 2 6 7" xfId="494"/>
    <cellStyle name="Normal 2 6 7 2" xfId="1670"/>
    <cellStyle name="Normal 2 6 8" xfId="862"/>
    <cellStyle name="Normal 2 6 8 2" xfId="2024"/>
    <cellStyle name="Normal 2 6 9" xfId="1271"/>
    <cellStyle name="Normal 2 7" xfId="60"/>
    <cellStyle name="Normal 2 7 2" xfId="109"/>
    <cellStyle name="Normal 2 7 2 2" xfId="382"/>
    <cellStyle name="Normal 2 7 2 2 2" xfId="798"/>
    <cellStyle name="Normal 2 7 2 2 2 2" xfId="1970"/>
    <cellStyle name="Normal 2 7 2 2 3" xfId="1157"/>
    <cellStyle name="Normal 2 7 2 2 3 2" xfId="2317"/>
    <cellStyle name="Normal 2 7 2 2 4" xfId="1566"/>
    <cellStyle name="Normal 2 7 2 3" xfId="536"/>
    <cellStyle name="Normal 2 7 2 3 2" xfId="1710"/>
    <cellStyle name="Normal 2 7 2 4" xfId="900"/>
    <cellStyle name="Normal 2 7 2 4 2" xfId="2062"/>
    <cellStyle name="Normal 2 7 2 5" xfId="1309"/>
    <cellStyle name="Normal 2 7 3" xfId="383"/>
    <cellStyle name="Normal 2 7 3 2" xfId="384"/>
    <cellStyle name="Normal 2 7 3 2 2" xfId="800"/>
    <cellStyle name="Normal 2 7 3 2 2 2" xfId="1972"/>
    <cellStyle name="Normal 2 7 3 2 3" xfId="1159"/>
    <cellStyle name="Normal 2 7 3 2 3 2" xfId="2319"/>
    <cellStyle name="Normal 2 7 3 2 4" xfId="1568"/>
    <cellStyle name="Normal 2 7 3 3" xfId="799"/>
    <cellStyle name="Normal 2 7 3 3 2" xfId="1971"/>
    <cellStyle name="Normal 2 7 3 4" xfId="1158"/>
    <cellStyle name="Normal 2 7 3 4 2" xfId="2318"/>
    <cellStyle name="Normal 2 7 3 5" xfId="1567"/>
    <cellStyle name="Normal 2 7 4" xfId="385"/>
    <cellStyle name="Normal 2 7 4 2" xfId="386"/>
    <cellStyle name="Normal 2 7 4 2 2" xfId="802"/>
    <cellStyle name="Normal 2 7 4 2 2 2" xfId="1974"/>
    <cellStyle name="Normal 2 7 4 2 3" xfId="1161"/>
    <cellStyle name="Normal 2 7 4 2 3 2" xfId="2321"/>
    <cellStyle name="Normal 2 7 4 2 4" xfId="1570"/>
    <cellStyle name="Normal 2 7 4 3" xfId="801"/>
    <cellStyle name="Normal 2 7 4 3 2" xfId="1973"/>
    <cellStyle name="Normal 2 7 4 4" xfId="1160"/>
    <cellStyle name="Normal 2 7 4 4 2" xfId="2320"/>
    <cellStyle name="Normal 2 7 4 5" xfId="1569"/>
    <cellStyle name="Normal 2 7 5" xfId="387"/>
    <cellStyle name="Normal 2 7 5 2" xfId="803"/>
    <cellStyle name="Normal 2 7 5 2 2" xfId="1975"/>
    <cellStyle name="Normal 2 7 5 3" xfId="1162"/>
    <cellStyle name="Normal 2 7 5 3 2" xfId="2322"/>
    <cellStyle name="Normal 2 7 5 4" xfId="1571"/>
    <cellStyle name="Normal 2 7 6" xfId="442"/>
    <cellStyle name="Normal 2 7 6 2" xfId="854"/>
    <cellStyle name="Normal 2 7 6 2 2" xfId="2019"/>
    <cellStyle name="Normal 2 7 6 3" xfId="1211"/>
    <cellStyle name="Normal 2 7 6 3 2" xfId="2364"/>
    <cellStyle name="Normal 2 7 6 4" xfId="1620"/>
    <cellStyle name="Normal 2 7 7" xfId="496"/>
    <cellStyle name="Normal 2 7 7 2" xfId="1672"/>
    <cellStyle name="Normal 2 7 8" xfId="864"/>
    <cellStyle name="Normal 2 7 8 2" xfId="2026"/>
    <cellStyle name="Normal 2 7 9" xfId="1273"/>
    <cellStyle name="Normal 2 8" xfId="61"/>
    <cellStyle name="Normal 2 8 2" xfId="110"/>
    <cellStyle name="Normal 2 8 2 2" xfId="388"/>
    <cellStyle name="Normal 2 8 2 2 2" xfId="804"/>
    <cellStyle name="Normal 2 8 2 2 2 2" xfId="1976"/>
    <cellStyle name="Normal 2 8 2 2 3" xfId="1163"/>
    <cellStyle name="Normal 2 8 2 2 3 2" xfId="2323"/>
    <cellStyle name="Normal 2 8 2 2 4" xfId="1572"/>
    <cellStyle name="Normal 2 8 2 3" xfId="537"/>
    <cellStyle name="Normal 2 8 2 3 2" xfId="1711"/>
    <cellStyle name="Normal 2 8 2 4" xfId="901"/>
    <cellStyle name="Normal 2 8 2 4 2" xfId="2063"/>
    <cellStyle name="Normal 2 8 2 5" xfId="1310"/>
    <cellStyle name="Normal 2 8 3" xfId="389"/>
    <cellStyle name="Normal 2 8 3 2" xfId="390"/>
    <cellStyle name="Normal 2 8 3 2 2" xfId="806"/>
    <cellStyle name="Normal 2 8 3 2 2 2" xfId="1978"/>
    <cellStyle name="Normal 2 8 3 2 3" xfId="1165"/>
    <cellStyle name="Normal 2 8 3 2 3 2" xfId="2325"/>
    <cellStyle name="Normal 2 8 3 2 4" xfId="1574"/>
    <cellStyle name="Normal 2 8 3 3" xfId="805"/>
    <cellStyle name="Normal 2 8 3 3 2" xfId="1977"/>
    <cellStyle name="Normal 2 8 3 4" xfId="1164"/>
    <cellStyle name="Normal 2 8 3 4 2" xfId="2324"/>
    <cellStyle name="Normal 2 8 3 5" xfId="1573"/>
    <cellStyle name="Normal 2 8 4" xfId="391"/>
    <cellStyle name="Normal 2 8 4 2" xfId="392"/>
    <cellStyle name="Normal 2 8 4 2 2" xfId="808"/>
    <cellStyle name="Normal 2 8 4 2 2 2" xfId="1980"/>
    <cellStyle name="Normal 2 8 4 2 3" xfId="1167"/>
    <cellStyle name="Normal 2 8 4 2 3 2" xfId="2327"/>
    <cellStyle name="Normal 2 8 4 2 4" xfId="1576"/>
    <cellStyle name="Normal 2 8 4 3" xfId="807"/>
    <cellStyle name="Normal 2 8 4 3 2" xfId="1979"/>
    <cellStyle name="Normal 2 8 4 4" xfId="1166"/>
    <cellStyle name="Normal 2 8 4 4 2" xfId="2326"/>
    <cellStyle name="Normal 2 8 4 5" xfId="1575"/>
    <cellStyle name="Normal 2 8 5" xfId="393"/>
    <cellStyle name="Normal 2 8 5 2" xfId="809"/>
    <cellStyle name="Normal 2 8 5 2 2" xfId="1981"/>
    <cellStyle name="Normal 2 8 5 3" xfId="1168"/>
    <cellStyle name="Normal 2 8 5 3 2" xfId="2328"/>
    <cellStyle name="Normal 2 8 5 4" xfId="1577"/>
    <cellStyle name="Normal 2 8 6" xfId="497"/>
    <cellStyle name="Normal 2 8 6 2" xfId="1673"/>
    <cellStyle name="Normal 2 8 7" xfId="865"/>
    <cellStyle name="Normal 2 8 7 2" xfId="2027"/>
    <cellStyle name="Normal 2 8 8" xfId="1274"/>
    <cellStyle name="Normal 2 9" xfId="62"/>
    <cellStyle name="Normal 2 9 2" xfId="63"/>
    <cellStyle name="Normal 2 9 2 2" xfId="64"/>
    <cellStyle name="Normal 2 9 2 2 2" xfId="113"/>
    <cellStyle name="Normal 2 9 2 2 2 2" xfId="394"/>
    <cellStyle name="Normal 2 9 2 2 2 2 2" xfId="810"/>
    <cellStyle name="Normal 2 9 2 2 2 2 2 2" xfId="1982"/>
    <cellStyle name="Normal 2 9 2 2 2 2 3" xfId="1169"/>
    <cellStyle name="Normal 2 9 2 2 2 2 3 2" xfId="2329"/>
    <cellStyle name="Normal 2 9 2 2 2 2 4" xfId="1578"/>
    <cellStyle name="Normal 2 9 2 2 2 3" xfId="540"/>
    <cellStyle name="Normal 2 9 2 2 2 3 2" xfId="1714"/>
    <cellStyle name="Normal 2 9 2 2 2 4" xfId="904"/>
    <cellStyle name="Normal 2 9 2 2 2 4 2" xfId="2066"/>
    <cellStyle name="Normal 2 9 2 2 2 5" xfId="1313"/>
    <cellStyle name="Normal 2 9 2 2 3" xfId="395"/>
    <cellStyle name="Normal 2 9 2 2 3 2" xfId="396"/>
    <cellStyle name="Normal 2 9 2 2 3 2 2" xfId="812"/>
    <cellStyle name="Normal 2 9 2 2 3 2 2 2" xfId="1984"/>
    <cellStyle name="Normal 2 9 2 2 3 2 3" xfId="1171"/>
    <cellStyle name="Normal 2 9 2 2 3 2 3 2" xfId="2331"/>
    <cellStyle name="Normal 2 9 2 2 3 2 4" xfId="1580"/>
    <cellStyle name="Normal 2 9 2 2 3 3" xfId="811"/>
    <cellStyle name="Normal 2 9 2 2 3 3 2" xfId="1983"/>
    <cellStyle name="Normal 2 9 2 2 3 4" xfId="1170"/>
    <cellStyle name="Normal 2 9 2 2 3 4 2" xfId="2330"/>
    <cellStyle name="Normal 2 9 2 2 3 5" xfId="1579"/>
    <cellStyle name="Normal 2 9 2 2 4" xfId="397"/>
    <cellStyle name="Normal 2 9 2 2 4 2" xfId="398"/>
    <cellStyle name="Normal 2 9 2 2 4 2 2" xfId="814"/>
    <cellStyle name="Normal 2 9 2 2 4 2 2 2" xfId="1986"/>
    <cellStyle name="Normal 2 9 2 2 4 2 3" xfId="1173"/>
    <cellStyle name="Normal 2 9 2 2 4 2 3 2" xfId="2333"/>
    <cellStyle name="Normal 2 9 2 2 4 2 4" xfId="1582"/>
    <cellStyle name="Normal 2 9 2 2 4 3" xfId="813"/>
    <cellStyle name="Normal 2 9 2 2 4 3 2" xfId="1985"/>
    <cellStyle name="Normal 2 9 2 2 4 4" xfId="1172"/>
    <cellStyle name="Normal 2 9 2 2 4 4 2" xfId="2332"/>
    <cellStyle name="Normal 2 9 2 2 4 5" xfId="1581"/>
    <cellStyle name="Normal 2 9 2 2 5" xfId="399"/>
    <cellStyle name="Normal 2 9 2 2 5 2" xfId="815"/>
    <cellStyle name="Normal 2 9 2 2 5 2 2" xfId="1987"/>
    <cellStyle name="Normal 2 9 2 2 5 3" xfId="1174"/>
    <cellStyle name="Normal 2 9 2 2 5 3 2" xfId="2334"/>
    <cellStyle name="Normal 2 9 2 2 5 4" xfId="1583"/>
    <cellStyle name="Normal 2 9 2 2 6" xfId="500"/>
    <cellStyle name="Normal 2 9 2 2 6 2" xfId="1676"/>
    <cellStyle name="Normal 2 9 2 2 7" xfId="868"/>
    <cellStyle name="Normal 2 9 2 2 7 2" xfId="2030"/>
    <cellStyle name="Normal 2 9 2 2 8" xfId="1277"/>
    <cellStyle name="Normal 2 9 2 3" xfId="112"/>
    <cellStyle name="Normal 2 9 2 3 2" xfId="400"/>
    <cellStyle name="Normal 2 9 2 3 2 2" xfId="816"/>
    <cellStyle name="Normal 2 9 2 3 2 2 2" xfId="1988"/>
    <cellStyle name="Normal 2 9 2 3 2 3" xfId="1175"/>
    <cellStyle name="Normal 2 9 2 3 2 3 2" xfId="2335"/>
    <cellStyle name="Normal 2 9 2 3 2 4" xfId="1584"/>
    <cellStyle name="Normal 2 9 2 3 3" xfId="539"/>
    <cellStyle name="Normal 2 9 2 3 3 2" xfId="1713"/>
    <cellStyle name="Normal 2 9 2 3 4" xfId="903"/>
    <cellStyle name="Normal 2 9 2 3 4 2" xfId="2065"/>
    <cellStyle name="Normal 2 9 2 3 5" xfId="1312"/>
    <cellStyle name="Normal 2 9 2 4" xfId="401"/>
    <cellStyle name="Normal 2 9 2 4 2" xfId="402"/>
    <cellStyle name="Normal 2 9 2 4 2 2" xfId="818"/>
    <cellStyle name="Normal 2 9 2 4 2 2 2" xfId="1990"/>
    <cellStyle name="Normal 2 9 2 4 2 3" xfId="1177"/>
    <cellStyle name="Normal 2 9 2 4 2 3 2" xfId="2337"/>
    <cellStyle name="Normal 2 9 2 4 2 4" xfId="1586"/>
    <cellStyle name="Normal 2 9 2 4 3" xfId="817"/>
    <cellStyle name="Normal 2 9 2 4 3 2" xfId="1989"/>
    <cellStyle name="Normal 2 9 2 4 4" xfId="1176"/>
    <cellStyle name="Normal 2 9 2 4 4 2" xfId="2336"/>
    <cellStyle name="Normal 2 9 2 4 5" xfId="1585"/>
    <cellStyle name="Normal 2 9 2 5" xfId="403"/>
    <cellStyle name="Normal 2 9 2 5 2" xfId="404"/>
    <cellStyle name="Normal 2 9 2 5 2 2" xfId="820"/>
    <cellStyle name="Normal 2 9 2 5 2 2 2" xfId="1992"/>
    <cellStyle name="Normal 2 9 2 5 2 3" xfId="1179"/>
    <cellStyle name="Normal 2 9 2 5 2 3 2" xfId="2339"/>
    <cellStyle name="Normal 2 9 2 5 2 4" xfId="1588"/>
    <cellStyle name="Normal 2 9 2 5 3" xfId="819"/>
    <cellStyle name="Normal 2 9 2 5 3 2" xfId="1991"/>
    <cellStyle name="Normal 2 9 2 5 4" xfId="1178"/>
    <cellStyle name="Normal 2 9 2 5 4 2" xfId="2338"/>
    <cellStyle name="Normal 2 9 2 5 5" xfId="1587"/>
    <cellStyle name="Normal 2 9 2 6" xfId="405"/>
    <cellStyle name="Normal 2 9 2 6 2" xfId="821"/>
    <cellStyle name="Normal 2 9 2 6 2 2" xfId="1993"/>
    <cellStyle name="Normal 2 9 2 6 3" xfId="1180"/>
    <cellStyle name="Normal 2 9 2 6 3 2" xfId="2340"/>
    <cellStyle name="Normal 2 9 2 6 4" xfId="1589"/>
    <cellStyle name="Normal 2 9 2 7" xfId="499"/>
    <cellStyle name="Normal 2 9 2 7 2" xfId="1675"/>
    <cellStyle name="Normal 2 9 2 8" xfId="867"/>
    <cellStyle name="Normal 2 9 2 8 2" xfId="2029"/>
    <cellStyle name="Normal 2 9 2 9" xfId="1276"/>
    <cellStyle name="Normal 2 9 3" xfId="111"/>
    <cellStyle name="Normal 2 9 3 2" xfId="406"/>
    <cellStyle name="Normal 2 9 3 2 2" xfId="822"/>
    <cellStyle name="Normal 2 9 3 2 2 2" xfId="1994"/>
    <cellStyle name="Normal 2 9 3 2 3" xfId="1181"/>
    <cellStyle name="Normal 2 9 3 2 3 2" xfId="2341"/>
    <cellStyle name="Normal 2 9 3 2 4" xfId="1590"/>
    <cellStyle name="Normal 2 9 3 3" xfId="538"/>
    <cellStyle name="Normal 2 9 3 3 2" xfId="1712"/>
    <cellStyle name="Normal 2 9 3 4" xfId="902"/>
    <cellStyle name="Normal 2 9 3 4 2" xfId="2064"/>
    <cellStyle name="Normal 2 9 3 5" xfId="1311"/>
    <cellStyle name="Normal 2 9 4" xfId="407"/>
    <cellStyle name="Normal 2 9 4 2" xfId="408"/>
    <cellStyle name="Normal 2 9 4 2 2" xfId="824"/>
    <cellStyle name="Normal 2 9 4 2 2 2" xfId="1996"/>
    <cellStyle name="Normal 2 9 4 2 3" xfId="1183"/>
    <cellStyle name="Normal 2 9 4 2 3 2" xfId="2343"/>
    <cellStyle name="Normal 2 9 4 2 4" xfId="1592"/>
    <cellStyle name="Normal 2 9 4 3" xfId="823"/>
    <cellStyle name="Normal 2 9 4 3 2" xfId="1995"/>
    <cellStyle name="Normal 2 9 4 4" xfId="1182"/>
    <cellStyle name="Normal 2 9 4 4 2" xfId="2342"/>
    <cellStyle name="Normal 2 9 4 5" xfId="1591"/>
    <cellStyle name="Normal 2 9 5" xfId="409"/>
    <cellStyle name="Normal 2 9 5 2" xfId="410"/>
    <cellStyle name="Normal 2 9 5 2 2" xfId="826"/>
    <cellStyle name="Normal 2 9 5 2 2 2" xfId="1998"/>
    <cellStyle name="Normal 2 9 5 2 3" xfId="1185"/>
    <cellStyle name="Normal 2 9 5 2 3 2" xfId="2345"/>
    <cellStyle name="Normal 2 9 5 2 4" xfId="1594"/>
    <cellStyle name="Normal 2 9 5 3" xfId="825"/>
    <cellStyle name="Normal 2 9 5 3 2" xfId="1997"/>
    <cellStyle name="Normal 2 9 5 4" xfId="1184"/>
    <cellStyle name="Normal 2 9 5 4 2" xfId="2344"/>
    <cellStyle name="Normal 2 9 5 5" xfId="1593"/>
    <cellStyle name="Normal 2 9 6" xfId="411"/>
    <cellStyle name="Normal 2 9 6 2" xfId="827"/>
    <cellStyle name="Normal 2 9 6 2 2" xfId="1999"/>
    <cellStyle name="Normal 2 9 6 3" xfId="1186"/>
    <cellStyle name="Normal 2 9 6 3 2" xfId="2346"/>
    <cellStyle name="Normal 2 9 6 4" xfId="1595"/>
    <cellStyle name="Normal 2 9 7" xfId="498"/>
    <cellStyle name="Normal 2 9 7 2" xfId="1674"/>
    <cellStyle name="Normal 2 9 8" xfId="866"/>
    <cellStyle name="Normal 2 9 8 2" xfId="2028"/>
    <cellStyle name="Normal 2 9 9" xfId="1275"/>
    <cellStyle name="Normal 2_2nd_QPR_Format_2012-13" xfId="65"/>
    <cellStyle name="Normal 20" xfId="79"/>
    <cellStyle name="Normal 20 2" xfId="412"/>
    <cellStyle name="Normal 20 2 2" xfId="828"/>
    <cellStyle name="Normal 20 2 3" xfId="1187"/>
    <cellStyle name="Normal 20 2 4" xfId="1596"/>
    <cellStyle name="Normal 21" xfId="114"/>
    <cellStyle name="Normal 22" xfId="78"/>
    <cellStyle name="Normal 22 2" xfId="428"/>
    <cellStyle name="Normal 22 2 2" xfId="841"/>
    <cellStyle name="Normal 22 2 2 2" xfId="2007"/>
    <cellStyle name="Normal 22 2 3" xfId="1199"/>
    <cellStyle name="Normal 22 2 3 2" xfId="2353"/>
    <cellStyle name="Normal 22 2 4" xfId="1608"/>
    <cellStyle name="Normal 22 3" xfId="506"/>
    <cellStyle name="Normal 22 3 2" xfId="1680"/>
    <cellStyle name="Normal 22 4" xfId="870"/>
    <cellStyle name="Normal 22 4 2" xfId="2032"/>
    <cellStyle name="Normal 22 5" xfId="1279"/>
    <cellStyle name="Normal 23" xfId="413"/>
    <cellStyle name="Normal 23 2" xfId="433"/>
    <cellStyle name="Normal 23 2 2" xfId="846"/>
    <cellStyle name="Normal 23 2 3" xfId="1204"/>
    <cellStyle name="Normal 23 2 4" xfId="1613"/>
    <cellStyle name="Normal 24" xfId="443"/>
    <cellStyle name="Normal 24 2" xfId="446"/>
    <cellStyle name="Normal 24 2 2" xfId="1221"/>
    <cellStyle name="Normal 24 2 2 2" xfId="1223"/>
    <cellStyle name="Normal 24 2 2 3" xfId="2370"/>
    <cellStyle name="Normal 24 2 3" xfId="1229"/>
    <cellStyle name="Normal 24 2 4" xfId="1215"/>
    <cellStyle name="Normal 24 3" xfId="501"/>
    <cellStyle name="Normal 24 3 2" xfId="1220"/>
    <cellStyle name="Normal 24 3 2 2" xfId="2369"/>
    <cellStyle name="Normal 24 4" xfId="1230"/>
    <cellStyle name="Normal 24 4 2" xfId="2372"/>
    <cellStyle name="Normal 24 5" xfId="1621"/>
    <cellStyle name="Normal 25" xfId="857"/>
    <cellStyle name="Normal 25 2" xfId="1225"/>
    <cellStyle name="Normal 25 3" xfId="1233"/>
    <cellStyle name="Normal 25 4" xfId="1237"/>
    <cellStyle name="Normal 26" xfId="414"/>
    <cellStyle name="Normal 26 2" xfId="829"/>
    <cellStyle name="Normal 26 3" xfId="1188"/>
    <cellStyle name="Normal 26 4" xfId="1597"/>
    <cellStyle name="Normal 27" xfId="415"/>
    <cellStyle name="Normal 27 2" xfId="436"/>
    <cellStyle name="Normal 27 3" xfId="830"/>
    <cellStyle name="Normal 27 4" xfId="1189"/>
    <cellStyle name="Normal 27 5" xfId="1598"/>
    <cellStyle name="Normal 28" xfId="416"/>
    <cellStyle name="Normal 28 2" xfId="831"/>
    <cellStyle name="Normal 28 3" xfId="1190"/>
    <cellStyle name="Normal 28 4" xfId="1599"/>
    <cellStyle name="Normal 29" xfId="860"/>
    <cellStyle name="Normal 29 2" xfId="1227"/>
    <cellStyle name="Normal 29 3" xfId="1235"/>
    <cellStyle name="Normal 29 4" xfId="1239"/>
    <cellStyle name="Normal 3" xfId="2"/>
    <cellStyle name="Normal 3 2" xfId="3"/>
    <cellStyle name="Normal 30" xfId="859"/>
    <cellStyle name="Normal 30 2" xfId="1226"/>
    <cellStyle name="Normal 30 3" xfId="1234"/>
    <cellStyle name="Normal 30 4" xfId="1238"/>
    <cellStyle name="Normal 31" xfId="504"/>
    <cellStyle name="Normal 31 2" xfId="1218"/>
    <cellStyle name="Normal 31 3" xfId="1678"/>
    <cellStyle name="Normal 32" xfId="1214"/>
    <cellStyle name="Normal 33" xfId="1216"/>
    <cellStyle name="Normal 34" xfId="1240"/>
    <cellStyle name="Normal 34 2" xfId="1243"/>
    <cellStyle name="Normal 4" xfId="4"/>
    <cellStyle name="Normal 5" xfId="66"/>
    <cellStyle name="Normal 5 2" xfId="67"/>
    <cellStyle name="Normal 5 3" xfId="417"/>
    <cellStyle name="Normal 5 4" xfId="418"/>
    <cellStyle name="Normal 5 5" xfId="419"/>
    <cellStyle name="Normal 5 5 2" xfId="833"/>
    <cellStyle name="Normal 5 5 3" xfId="1191"/>
    <cellStyle name="Normal 5 5 4" xfId="1600"/>
    <cellStyle name="Normal 5 6" xfId="420"/>
    <cellStyle name="Normal 5 6 2" xfId="834"/>
    <cellStyle name="Normal 5 6 3" xfId="1192"/>
    <cellStyle name="Normal 5 6 4" xfId="1601"/>
    <cellStyle name="Normal 6" xfId="68"/>
    <cellStyle name="Normal 6 2" xfId="69"/>
    <cellStyle name="Normal 6 2 2" xfId="421"/>
    <cellStyle name="Normal 6_2nd_QPR_Format_2012-13" xfId="70"/>
    <cellStyle name="Normal 7" xfId="71"/>
    <cellStyle name="Normal 8" xfId="72"/>
    <cellStyle name="Normal 9" xfId="73"/>
    <cellStyle name="Percent" xfId="2383" builtinId="5"/>
    <cellStyle name="Percent 2" xfId="74"/>
    <cellStyle name="Percent 3" xfId="75"/>
    <cellStyle name="Percent 4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/>
        <xdr:cNvSpPr/>
      </xdr:nvSpPr>
      <xdr:spPr>
        <a:xfrm>
          <a:off x="82550" y="471301"/>
          <a:ext cx="9266085" cy="45440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- Madhya Pradesh 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- 22-05-2019</a:t>
          </a: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40834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topLeftCell="A4" zoomScale="80" zoomScaleNormal="80" zoomScaleSheetLayoutView="86" workbookViewId="0">
      <selection activeCell="J20" sqref="J20"/>
    </sheetView>
  </sheetViews>
  <sheetFormatPr defaultRowHeight="12.75"/>
  <cols>
    <col min="1" max="1" width="4.85546875" customWidth="1"/>
    <col min="2" max="2" width="19.5703125" customWidth="1"/>
    <col min="3" max="18" width="7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>
      <c r="G2" s="1147"/>
      <c r="H2" s="1147"/>
      <c r="I2" s="1147"/>
      <c r="J2" s="1147"/>
      <c r="K2" s="1147"/>
      <c r="L2" s="1147"/>
      <c r="M2" s="1147"/>
      <c r="N2" s="1147"/>
      <c r="O2" s="1147"/>
      <c r="P2" s="1"/>
      <c r="Q2" s="1"/>
      <c r="R2" s="1"/>
      <c r="T2" s="41" t="s">
        <v>35</v>
      </c>
    </row>
    <row r="3" spans="1:256" ht="15">
      <c r="A3" s="1148" t="s">
        <v>34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</row>
    <row r="4" spans="1:256" ht="15.75">
      <c r="A4" s="1149" t="s">
        <v>354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6" spans="1:256" ht="15">
      <c r="A6" s="1150" t="s">
        <v>355</v>
      </c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0"/>
      <c r="U6" s="1150"/>
    </row>
    <row r="7" spans="1:256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56" ht="15.75">
      <c r="A8" s="1151" t="s">
        <v>96</v>
      </c>
      <c r="B8" s="1151"/>
      <c r="C8" s="1151"/>
      <c r="D8" s="26"/>
      <c r="E8" s="26"/>
      <c r="F8" s="26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10" spans="1:256" ht="15">
      <c r="U10" s="1170" t="s">
        <v>306</v>
      </c>
      <c r="V10" s="1170"/>
      <c r="W10" s="12"/>
      <c r="X10" s="12"/>
      <c r="Y10" s="12"/>
      <c r="Z10" s="12"/>
      <c r="AA10" s="12"/>
      <c r="AB10" s="1154"/>
      <c r="AC10" s="1154"/>
      <c r="AD10" s="1154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2.75" customHeight="1">
      <c r="A11" s="1155" t="s">
        <v>1</v>
      </c>
      <c r="B11" s="1155" t="s">
        <v>64</v>
      </c>
      <c r="C11" s="1157" t="s">
        <v>92</v>
      </c>
      <c r="D11" s="1158"/>
      <c r="E11" s="1158"/>
      <c r="F11" s="1159"/>
      <c r="G11" s="1167" t="s">
        <v>356</v>
      </c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9"/>
      <c r="S11" s="1171" t="s">
        <v>157</v>
      </c>
      <c r="T11" s="1172"/>
      <c r="U11" s="1172"/>
      <c r="V11" s="1172"/>
      <c r="W11" s="98"/>
      <c r="X11" s="98"/>
      <c r="Y11" s="98"/>
      <c r="Z11" s="98"/>
      <c r="AA11" s="98"/>
      <c r="AB11" s="98"/>
      <c r="AC11" s="98"/>
      <c r="AD11" s="98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>
      <c r="A12" s="1156"/>
      <c r="B12" s="1156"/>
      <c r="C12" s="1160"/>
      <c r="D12" s="1161"/>
      <c r="E12" s="1161"/>
      <c r="F12" s="1162"/>
      <c r="G12" s="1163" t="s">
        <v>103</v>
      </c>
      <c r="H12" s="1164"/>
      <c r="I12" s="1164"/>
      <c r="J12" s="1165"/>
      <c r="K12" s="1163" t="s">
        <v>104</v>
      </c>
      <c r="L12" s="1164"/>
      <c r="M12" s="1164"/>
      <c r="N12" s="1165"/>
      <c r="O12" s="1166" t="s">
        <v>9</v>
      </c>
      <c r="P12" s="1166"/>
      <c r="Q12" s="1166"/>
      <c r="R12" s="1166"/>
      <c r="S12" s="1173"/>
      <c r="T12" s="1174"/>
      <c r="U12" s="1174"/>
      <c r="V12" s="1174"/>
      <c r="W12" s="98"/>
      <c r="X12" s="98"/>
      <c r="Y12" s="98"/>
      <c r="Z12" s="98"/>
      <c r="AA12" s="98"/>
      <c r="AB12" s="98"/>
      <c r="AC12" s="98"/>
      <c r="AD12" s="98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38.25">
      <c r="A13" s="142"/>
      <c r="B13" s="142"/>
      <c r="C13" s="141" t="s">
        <v>158</v>
      </c>
      <c r="D13" s="141" t="s">
        <v>159</v>
      </c>
      <c r="E13" s="141" t="s">
        <v>160</v>
      </c>
      <c r="F13" s="141" t="s">
        <v>57</v>
      </c>
      <c r="G13" s="141" t="s">
        <v>158</v>
      </c>
      <c r="H13" s="141" t="s">
        <v>159</v>
      </c>
      <c r="I13" s="141" t="s">
        <v>160</v>
      </c>
      <c r="J13" s="141" t="s">
        <v>9</v>
      </c>
      <c r="K13" s="141" t="s">
        <v>158</v>
      </c>
      <c r="L13" s="141" t="s">
        <v>159</v>
      </c>
      <c r="M13" s="141" t="s">
        <v>160</v>
      </c>
      <c r="N13" s="141" t="s">
        <v>57</v>
      </c>
      <c r="O13" s="141" t="s">
        <v>158</v>
      </c>
      <c r="P13" s="141" t="s">
        <v>159</v>
      </c>
      <c r="Q13" s="141" t="s">
        <v>160</v>
      </c>
      <c r="R13" s="141" t="s">
        <v>9</v>
      </c>
      <c r="S13" s="5" t="s">
        <v>302</v>
      </c>
      <c r="T13" s="5" t="s">
        <v>303</v>
      </c>
      <c r="U13" s="5" t="s">
        <v>304</v>
      </c>
      <c r="V13" s="244" t="s">
        <v>305</v>
      </c>
      <c r="W13" s="98"/>
      <c r="X13" s="98"/>
      <c r="Y13" s="98"/>
      <c r="Z13" s="98"/>
      <c r="AA13" s="98"/>
      <c r="AB13" s="98"/>
      <c r="AC13" s="98"/>
      <c r="AD13" s="98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>
      <c r="A14" s="124">
        <v>1</v>
      </c>
      <c r="B14" s="143">
        <v>2</v>
      </c>
      <c r="C14" s="124">
        <v>3</v>
      </c>
      <c r="D14" s="124">
        <v>4</v>
      </c>
      <c r="E14" s="143">
        <v>5</v>
      </c>
      <c r="F14" s="124">
        <v>6</v>
      </c>
      <c r="G14" s="124">
        <v>7</v>
      </c>
      <c r="H14" s="143">
        <v>8</v>
      </c>
      <c r="I14" s="124">
        <v>9</v>
      </c>
      <c r="J14" s="124">
        <v>10</v>
      </c>
      <c r="K14" s="143">
        <v>11</v>
      </c>
      <c r="L14" s="124">
        <v>12</v>
      </c>
      <c r="M14" s="124">
        <v>13</v>
      </c>
      <c r="N14" s="143">
        <v>14</v>
      </c>
      <c r="O14" s="124">
        <v>15</v>
      </c>
      <c r="P14" s="124">
        <v>16</v>
      </c>
      <c r="Q14" s="143">
        <v>17</v>
      </c>
      <c r="R14" s="124">
        <v>18</v>
      </c>
      <c r="S14" s="124">
        <v>19</v>
      </c>
      <c r="T14" s="143">
        <v>20</v>
      </c>
      <c r="U14" s="124">
        <v>21</v>
      </c>
      <c r="V14" s="124">
        <v>22</v>
      </c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15"/>
      <c r="B15" s="145" t="s">
        <v>148</v>
      </c>
      <c r="C15" s="15"/>
      <c r="D15" s="15"/>
      <c r="E15" s="15"/>
      <c r="F15" s="242"/>
      <c r="G15" s="6"/>
      <c r="H15" s="6"/>
      <c r="I15" s="6"/>
      <c r="J15" s="242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>
      <c r="A16" s="3">
        <v>1</v>
      </c>
      <c r="B16" s="145" t="s">
        <v>109</v>
      </c>
      <c r="C16" s="15"/>
      <c r="D16" s="15"/>
      <c r="E16" s="15"/>
      <c r="F16" s="242"/>
      <c r="G16" s="6"/>
      <c r="H16" s="6"/>
      <c r="I16" s="6"/>
      <c r="J16" s="242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7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37">
      <c r="A17" s="3">
        <v>2</v>
      </c>
      <c r="B17" s="146" t="s">
        <v>76</v>
      </c>
      <c r="C17" s="7"/>
      <c r="D17" s="7"/>
      <c r="E17" s="7"/>
      <c r="F17" s="243"/>
      <c r="G17" s="7"/>
      <c r="H17" s="7"/>
      <c r="I17" s="7"/>
      <c r="J17" s="24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Y17" s="1151"/>
      <c r="Z17" s="1151"/>
      <c r="AA17" s="1151"/>
      <c r="AB17" s="1151"/>
    </row>
    <row r="18" spans="1:37" ht="25.5">
      <c r="A18" s="3">
        <v>3</v>
      </c>
      <c r="B18" s="145" t="s">
        <v>77</v>
      </c>
      <c r="C18" s="7"/>
      <c r="D18" s="7"/>
      <c r="E18" s="7"/>
      <c r="F18" s="243"/>
      <c r="G18" s="7"/>
      <c r="H18" s="7"/>
      <c r="I18" s="7"/>
      <c r="J18" s="24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37">
      <c r="A19" s="3">
        <v>4</v>
      </c>
      <c r="B19" s="146" t="s">
        <v>78</v>
      </c>
      <c r="C19" s="7"/>
      <c r="D19" s="7"/>
      <c r="E19" s="7"/>
      <c r="F19" s="243"/>
      <c r="G19" s="7"/>
      <c r="H19" s="7"/>
      <c r="I19" s="7"/>
      <c r="J19" s="24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37" ht="25.5">
      <c r="A20" s="3">
        <v>5</v>
      </c>
      <c r="B20" s="145" t="s">
        <v>79</v>
      </c>
      <c r="C20" s="7"/>
      <c r="D20" s="7"/>
      <c r="E20" s="7"/>
      <c r="F20" s="243"/>
      <c r="G20" s="7"/>
      <c r="H20" s="7"/>
      <c r="I20" s="7"/>
      <c r="J20" s="24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37" s="12" customFormat="1">
      <c r="A21" s="241"/>
      <c r="B21" s="247" t="s">
        <v>57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37" ht="25.5">
      <c r="A22" s="3"/>
      <c r="B22" s="147" t="s">
        <v>149</v>
      </c>
      <c r="C22" s="7"/>
      <c r="D22" s="7"/>
      <c r="E22" s="7"/>
      <c r="F22" s="243"/>
      <c r="G22" s="7"/>
      <c r="H22" s="7"/>
      <c r="I22" s="7"/>
      <c r="J22" s="24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37">
      <c r="A23" s="3">
        <v>6</v>
      </c>
      <c r="B23" s="145" t="s">
        <v>110</v>
      </c>
      <c r="C23" s="7"/>
      <c r="D23" s="7"/>
      <c r="E23" s="7"/>
      <c r="F23" s="243"/>
      <c r="G23" s="7"/>
      <c r="H23" s="7"/>
      <c r="I23" s="7"/>
      <c r="J23" s="24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37">
      <c r="A24" s="3">
        <v>7</v>
      </c>
      <c r="B24" s="146" t="s">
        <v>81</v>
      </c>
      <c r="C24" s="7"/>
      <c r="D24" s="7"/>
      <c r="E24" s="7"/>
      <c r="F24" s="243"/>
      <c r="G24" s="7"/>
      <c r="H24" s="7"/>
      <c r="I24" s="7"/>
      <c r="J24" s="24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37">
      <c r="A25" s="7"/>
      <c r="B25" s="146" t="s">
        <v>57</v>
      </c>
      <c r="C25" s="7"/>
      <c r="D25" s="7"/>
      <c r="E25" s="7"/>
      <c r="F25" s="243"/>
      <c r="G25" s="7"/>
      <c r="H25" s="7"/>
      <c r="I25" s="7"/>
      <c r="J25" s="24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37">
      <c r="A26" s="7"/>
      <c r="B26" s="146" t="s">
        <v>28</v>
      </c>
      <c r="C26" s="7"/>
      <c r="D26" s="7"/>
      <c r="E26" s="7"/>
      <c r="F26" s="243"/>
      <c r="G26" s="7"/>
      <c r="H26" s="7"/>
      <c r="I26" s="7"/>
      <c r="J26" s="24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spans="1:37" ht="25.5" customHeight="1">
      <c r="A28" s="11" t="s">
        <v>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52" t="s">
        <v>6</v>
      </c>
      <c r="T28" s="1152"/>
      <c r="U28" s="64"/>
      <c r="V28" s="11"/>
      <c r="W28" s="12"/>
      <c r="X28" s="12"/>
      <c r="Y28" s="12"/>
      <c r="Z28" s="12"/>
      <c r="AA28" s="12"/>
      <c r="AE28" s="12"/>
      <c r="AF28" s="12"/>
    </row>
    <row r="29" spans="1:37">
      <c r="A29" s="1152" t="s">
        <v>7</v>
      </c>
      <c r="B29" s="1152"/>
      <c r="C29" s="1152"/>
      <c r="D29" s="1152"/>
      <c r="E29" s="1152"/>
      <c r="F29" s="1152"/>
      <c r="G29" s="1152"/>
      <c r="H29" s="1152"/>
      <c r="I29" s="1152"/>
      <c r="J29" s="1152"/>
      <c r="K29" s="1152"/>
      <c r="L29" s="1152"/>
      <c r="M29" s="1152"/>
      <c r="N29" s="1152"/>
      <c r="O29" s="1152"/>
      <c r="P29" s="1152"/>
      <c r="Q29" s="1152"/>
      <c r="R29" s="1152"/>
      <c r="S29" s="1152"/>
      <c r="T29" s="1152"/>
      <c r="U29" s="1152"/>
      <c r="V29" s="1152"/>
      <c r="W29" s="1152"/>
      <c r="X29" s="1152"/>
      <c r="Y29" s="1152"/>
      <c r="Z29" s="1152"/>
      <c r="AA29" s="1152"/>
      <c r="AB29" s="1152"/>
      <c r="AC29" s="1152"/>
      <c r="AD29" s="1152"/>
      <c r="AE29" s="12"/>
      <c r="AF29" s="12"/>
    </row>
    <row r="30" spans="1:37">
      <c r="A30" s="1153" t="s">
        <v>10</v>
      </c>
      <c r="B30" s="1153"/>
      <c r="C30" s="1153"/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1:37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" t="s">
        <v>55</v>
      </c>
      <c r="T31" s="1"/>
      <c r="U31" s="1"/>
      <c r="V31" s="1"/>
      <c r="W31" s="11"/>
      <c r="X31" s="11"/>
      <c r="Y31" s="11"/>
      <c r="Z31" s="11"/>
      <c r="AE31" s="11"/>
      <c r="AF31" s="11"/>
    </row>
  </sheetData>
  <mergeCells count="19"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opLeftCell="E1" zoomScale="80" zoomScaleNormal="80" zoomScaleSheetLayoutView="70" workbookViewId="0">
      <selection activeCell="V13" sqref="V13"/>
    </sheetView>
  </sheetViews>
  <sheetFormatPr defaultRowHeight="12.75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1236" t="s">
        <v>129</v>
      </c>
      <c r="R1" s="1236"/>
      <c r="S1" s="1236"/>
    </row>
    <row r="3" spans="1:22" ht="15">
      <c r="A3" s="1210" t="s">
        <v>0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</row>
    <row r="4" spans="1:22" ht="20.25">
      <c r="A4" s="1186" t="s">
        <v>354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38"/>
    </row>
    <row r="5" spans="1:22" ht="15.75">
      <c r="A5" s="1237" t="s">
        <v>131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</row>
    <row r="6" spans="1:22">
      <c r="A6" s="30"/>
      <c r="B6" s="30"/>
      <c r="C6" s="13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7" spans="1:22" ht="15.75">
      <c r="A7" s="1235" t="s">
        <v>293</v>
      </c>
      <c r="B7" s="1235"/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</row>
    <row r="8" spans="1:22" ht="15.75">
      <c r="A8" s="40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238" t="s">
        <v>140</v>
      </c>
      <c r="Q8" s="1238"/>
      <c r="R8" s="1238"/>
      <c r="S8" s="1238"/>
      <c r="U8" s="34"/>
    </row>
    <row r="9" spans="1:22">
      <c r="P9" s="1207" t="s">
        <v>363</v>
      </c>
      <c r="Q9" s="1207"/>
      <c r="R9" s="1207"/>
      <c r="S9" s="1207"/>
    </row>
    <row r="10" spans="1:22" ht="28.5" customHeight="1">
      <c r="A10" s="1242" t="s">
        <v>15</v>
      </c>
      <c r="B10" s="1232" t="s">
        <v>127</v>
      </c>
      <c r="C10" s="1232" t="s">
        <v>250</v>
      </c>
      <c r="D10" s="1232" t="s">
        <v>309</v>
      </c>
      <c r="E10" s="1245" t="s">
        <v>373</v>
      </c>
      <c r="F10" s="1245"/>
      <c r="G10" s="1245"/>
      <c r="H10" s="1205" t="s">
        <v>371</v>
      </c>
      <c r="I10" s="1206"/>
      <c r="J10" s="1244"/>
      <c r="K10" s="1171" t="s">
        <v>252</v>
      </c>
      <c r="L10" s="1172"/>
      <c r="M10" s="1229"/>
      <c r="N10" s="1239" t="s">
        <v>93</v>
      </c>
      <c r="O10" s="1240"/>
      <c r="P10" s="1241"/>
      <c r="Q10" s="1204" t="s">
        <v>374</v>
      </c>
      <c r="R10" s="1204"/>
      <c r="S10" s="1204"/>
      <c r="T10" s="1232" t="s">
        <v>156</v>
      </c>
      <c r="U10" s="1232" t="s">
        <v>289</v>
      </c>
      <c r="V10" s="1232" t="s">
        <v>253</v>
      </c>
    </row>
    <row r="11" spans="1:22" ht="69" customHeight="1">
      <c r="A11" s="1243"/>
      <c r="B11" s="1233"/>
      <c r="C11" s="1233"/>
      <c r="D11" s="1233"/>
      <c r="E11" s="5" t="s">
        <v>105</v>
      </c>
      <c r="F11" s="5" t="s">
        <v>128</v>
      </c>
      <c r="G11" s="5" t="s">
        <v>9</v>
      </c>
      <c r="H11" s="5" t="s">
        <v>105</v>
      </c>
      <c r="I11" s="5" t="s">
        <v>128</v>
      </c>
      <c r="J11" s="5" t="s">
        <v>9</v>
      </c>
      <c r="K11" s="5" t="s">
        <v>105</v>
      </c>
      <c r="L11" s="5" t="s">
        <v>128</v>
      </c>
      <c r="M11" s="5" t="s">
        <v>9</v>
      </c>
      <c r="N11" s="5" t="s">
        <v>105</v>
      </c>
      <c r="O11" s="5" t="s">
        <v>128</v>
      </c>
      <c r="P11" s="5" t="s">
        <v>9</v>
      </c>
      <c r="Q11" s="5" t="s">
        <v>147</v>
      </c>
      <c r="R11" s="5" t="s">
        <v>135</v>
      </c>
      <c r="S11" s="5" t="s">
        <v>136</v>
      </c>
      <c r="T11" s="1233"/>
      <c r="U11" s="1233"/>
      <c r="V11" s="1233"/>
    </row>
    <row r="12" spans="1:22">
      <c r="A12" s="132">
        <v>1</v>
      </c>
      <c r="B12" s="85">
        <v>2</v>
      </c>
      <c r="C12" s="6">
        <v>3</v>
      </c>
      <c r="D12" s="132">
        <v>4</v>
      </c>
      <c r="E12" s="85">
        <v>5</v>
      </c>
      <c r="F12" s="6">
        <v>6</v>
      </c>
      <c r="G12" s="132">
        <v>7</v>
      </c>
      <c r="H12" s="85">
        <v>8</v>
      </c>
      <c r="I12" s="6">
        <v>9</v>
      </c>
      <c r="J12" s="132">
        <v>10</v>
      </c>
      <c r="K12" s="85">
        <v>11</v>
      </c>
      <c r="L12" s="6">
        <v>12</v>
      </c>
      <c r="M12" s="132">
        <v>13</v>
      </c>
      <c r="N12" s="85">
        <v>14</v>
      </c>
      <c r="O12" s="6">
        <v>15</v>
      </c>
      <c r="P12" s="132">
        <v>16</v>
      </c>
      <c r="Q12" s="85">
        <v>17</v>
      </c>
      <c r="R12" s="6">
        <v>18</v>
      </c>
      <c r="S12" s="132">
        <v>19</v>
      </c>
      <c r="T12" s="85">
        <v>20</v>
      </c>
      <c r="U12" s="132">
        <v>21</v>
      </c>
      <c r="V12" s="85">
        <v>22</v>
      </c>
    </row>
    <row r="13" spans="1:22">
      <c r="A13" s="15">
        <v>1</v>
      </c>
      <c r="B13" s="13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>
      <c r="A14" s="15">
        <v>2</v>
      </c>
      <c r="B14" s="13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6.5" customHeight="1">
      <c r="A15" s="15">
        <v>3</v>
      </c>
      <c r="B15" s="13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5">
        <v>4</v>
      </c>
      <c r="B16" s="13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5">
        <v>5</v>
      </c>
      <c r="B17" s="13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>
      <c r="A18" s="15">
        <v>6</v>
      </c>
      <c r="B18" s="1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15">
        <v>7</v>
      </c>
      <c r="B19" s="13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15">
        <v>8</v>
      </c>
      <c r="B20" s="13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5">
        <v>9</v>
      </c>
      <c r="B21" s="13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15">
        <v>10</v>
      </c>
      <c r="B22" s="13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customHeight="1">
      <c r="A23" s="15">
        <v>11</v>
      </c>
      <c r="B23" s="13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5">
        <v>12</v>
      </c>
      <c r="B24" s="1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15">
        <v>13</v>
      </c>
      <c r="B25" s="13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customHeight="1">
      <c r="A26" s="15">
        <v>14</v>
      </c>
      <c r="B26" s="13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15" t="s">
        <v>3</v>
      </c>
      <c r="B27" s="13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15" t="s">
        <v>3</v>
      </c>
      <c r="B28" s="13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24" t="s">
        <v>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4" spans="1:21">
      <c r="A34" s="11" t="s">
        <v>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153" t="s">
        <v>6</v>
      </c>
      <c r="Q34" s="1153"/>
      <c r="U34" s="11"/>
    </row>
    <row r="35" spans="1:21">
      <c r="A35" s="1153" t="s">
        <v>7</v>
      </c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</row>
    <row r="36" spans="1:21">
      <c r="A36" s="1153" t="s">
        <v>10</v>
      </c>
      <c r="B36" s="1153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3"/>
    </row>
    <row r="37" spans="1:21">
      <c r="O37" s="1147" t="s">
        <v>55</v>
      </c>
      <c r="P37" s="1147"/>
      <c r="Q37" s="1147"/>
    </row>
  </sheetData>
  <mergeCells count="23">
    <mergeCell ref="Q1:S1"/>
    <mergeCell ref="A3:Q3"/>
    <mergeCell ref="A4:P4"/>
    <mergeCell ref="A5:Q5"/>
    <mergeCell ref="A7:S7"/>
    <mergeCell ref="P8:S8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O37:Q37"/>
    <mergeCell ref="U10:U11"/>
    <mergeCell ref="T10:T11"/>
    <mergeCell ref="V10:V11"/>
    <mergeCell ref="P34:Q34"/>
    <mergeCell ref="A35:Q35"/>
    <mergeCell ref="A36:Q36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opLeftCell="A7" zoomScale="90" zoomScaleNormal="90" zoomScaleSheetLayoutView="100" workbookViewId="0">
      <selection activeCell="A34" sqref="A34:U34"/>
    </sheetView>
  </sheetViews>
  <sheetFormatPr defaultColWidth="9.140625" defaultRowHeight="12.75"/>
  <cols>
    <col min="1" max="1" width="4.7109375" style="148" customWidth="1"/>
    <col min="2" max="2" width="17.7109375" style="148" customWidth="1"/>
    <col min="3" max="11" width="7.85546875" style="148" customWidth="1"/>
    <col min="12" max="23" width="8" style="148" customWidth="1"/>
    <col min="24" max="16384" width="9.140625" style="148"/>
  </cols>
  <sheetData>
    <row r="1" spans="1:249" ht="15">
      <c r="O1" s="1758" t="s">
        <v>352</v>
      </c>
      <c r="P1" s="1758"/>
      <c r="Q1" s="1758"/>
      <c r="R1" s="1758"/>
      <c r="S1" s="1758"/>
      <c r="T1" s="1758"/>
      <c r="U1" s="1758"/>
    </row>
    <row r="2" spans="1:249" ht="15.75">
      <c r="F2" s="149" t="s">
        <v>0</v>
      </c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49" ht="15.75">
      <c r="F3" s="149"/>
      <c r="G3" s="149"/>
      <c r="H3" s="149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49" ht="18">
      <c r="B4" s="1759" t="s">
        <v>354</v>
      </c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</row>
    <row r="6" spans="1:249" ht="15.75">
      <c r="B6" s="1760" t="s">
        <v>353</v>
      </c>
      <c r="C6" s="1760"/>
      <c r="D6" s="1760"/>
      <c r="E6" s="1760"/>
      <c r="F6" s="1760"/>
      <c r="G6" s="1760"/>
      <c r="H6" s="1760"/>
      <c r="I6" s="1760"/>
      <c r="J6" s="1760"/>
      <c r="K6" s="1760"/>
      <c r="L6" s="1760"/>
      <c r="M6" s="1760"/>
      <c r="N6" s="1760"/>
      <c r="O6" s="1760"/>
      <c r="P6" s="1760"/>
      <c r="Q6" s="1760"/>
      <c r="R6" s="1760"/>
      <c r="S6" s="1760"/>
      <c r="T6" s="1760"/>
      <c r="U6" s="1760"/>
    </row>
    <row r="8" spans="1:249">
      <c r="A8" s="1469" t="s">
        <v>96</v>
      </c>
      <c r="B8" s="1469"/>
    </row>
    <row r="9" spans="1:249" ht="18">
      <c r="A9" s="151"/>
      <c r="B9" s="151"/>
      <c r="V9" s="1746" t="s">
        <v>161</v>
      </c>
      <c r="W9" s="1746"/>
    </row>
    <row r="10" spans="1:249" ht="12.75" customHeight="1">
      <c r="A10" s="1747" t="s">
        <v>1</v>
      </c>
      <c r="B10" s="1747" t="s">
        <v>64</v>
      </c>
      <c r="C10" s="1749" t="s">
        <v>16</v>
      </c>
      <c r="D10" s="1750"/>
      <c r="E10" s="1750"/>
      <c r="F10" s="1750"/>
      <c r="G10" s="1750"/>
      <c r="H10" s="1750"/>
      <c r="I10" s="1750"/>
      <c r="J10" s="1750"/>
      <c r="K10" s="1751"/>
      <c r="L10" s="1749" t="s">
        <v>17</v>
      </c>
      <c r="M10" s="1750"/>
      <c r="N10" s="1750"/>
      <c r="O10" s="1750"/>
      <c r="P10" s="1750"/>
      <c r="Q10" s="1750"/>
      <c r="R10" s="1750"/>
      <c r="S10" s="1750"/>
      <c r="T10" s="1751"/>
      <c r="U10" s="1752" t="s">
        <v>83</v>
      </c>
      <c r="V10" s="1753"/>
      <c r="W10" s="1754"/>
      <c r="X10" s="153"/>
      <c r="Y10" s="153"/>
      <c r="Z10" s="153"/>
      <c r="AA10" s="153"/>
      <c r="AB10" s="153"/>
      <c r="AC10" s="154"/>
      <c r="AD10" s="155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</row>
    <row r="11" spans="1:249" ht="12.75" customHeight="1">
      <c r="A11" s="1748"/>
      <c r="B11" s="1748"/>
      <c r="C11" s="1743" t="s">
        <v>103</v>
      </c>
      <c r="D11" s="1744"/>
      <c r="E11" s="1745"/>
      <c r="F11" s="1743" t="s">
        <v>104</v>
      </c>
      <c r="G11" s="1744"/>
      <c r="H11" s="1745"/>
      <c r="I11" s="1743" t="s">
        <v>9</v>
      </c>
      <c r="J11" s="1744"/>
      <c r="K11" s="1745"/>
      <c r="L11" s="1743" t="s">
        <v>103</v>
      </c>
      <c r="M11" s="1744"/>
      <c r="N11" s="1745"/>
      <c r="O11" s="1743" t="s">
        <v>104</v>
      </c>
      <c r="P11" s="1744"/>
      <c r="Q11" s="1745"/>
      <c r="R11" s="1743" t="s">
        <v>9</v>
      </c>
      <c r="S11" s="1744"/>
      <c r="T11" s="1745"/>
      <c r="U11" s="1755"/>
      <c r="V11" s="1756"/>
      <c r="W11" s="1757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</row>
    <row r="12" spans="1:249">
      <c r="A12" s="152"/>
      <c r="B12" s="152"/>
      <c r="C12" s="156" t="s">
        <v>162</v>
      </c>
      <c r="D12" s="157" t="s">
        <v>31</v>
      </c>
      <c r="E12" s="158" t="s">
        <v>32</v>
      </c>
      <c r="F12" s="156" t="s">
        <v>162</v>
      </c>
      <c r="G12" s="157" t="s">
        <v>31</v>
      </c>
      <c r="H12" s="158" t="s">
        <v>32</v>
      </c>
      <c r="I12" s="156" t="s">
        <v>162</v>
      </c>
      <c r="J12" s="157" t="s">
        <v>31</v>
      </c>
      <c r="K12" s="158" t="s">
        <v>32</v>
      </c>
      <c r="L12" s="156" t="s">
        <v>162</v>
      </c>
      <c r="M12" s="157" t="s">
        <v>31</v>
      </c>
      <c r="N12" s="158" t="s">
        <v>32</v>
      </c>
      <c r="O12" s="156" t="s">
        <v>162</v>
      </c>
      <c r="P12" s="157" t="s">
        <v>31</v>
      </c>
      <c r="Q12" s="158" t="s">
        <v>32</v>
      </c>
      <c r="R12" s="156" t="s">
        <v>162</v>
      </c>
      <c r="S12" s="157" t="s">
        <v>31</v>
      </c>
      <c r="T12" s="158" t="s">
        <v>32</v>
      </c>
      <c r="U12" s="152" t="s">
        <v>162</v>
      </c>
      <c r="V12" s="152" t="s">
        <v>31</v>
      </c>
      <c r="W12" s="152" t="s">
        <v>32</v>
      </c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</row>
    <row r="13" spans="1:249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7</v>
      </c>
      <c r="G13" s="152">
        <v>8</v>
      </c>
      <c r="H13" s="152">
        <v>9</v>
      </c>
      <c r="I13" s="152">
        <v>11</v>
      </c>
      <c r="J13" s="152">
        <v>12</v>
      </c>
      <c r="K13" s="152">
        <v>13</v>
      </c>
      <c r="L13" s="152">
        <v>15</v>
      </c>
      <c r="M13" s="152">
        <v>16</v>
      </c>
      <c r="N13" s="152">
        <v>17</v>
      </c>
      <c r="O13" s="152">
        <v>19</v>
      </c>
      <c r="P13" s="152">
        <v>20</v>
      </c>
      <c r="Q13" s="152">
        <v>21</v>
      </c>
      <c r="R13" s="152">
        <v>23</v>
      </c>
      <c r="S13" s="152">
        <v>24</v>
      </c>
      <c r="T13" s="152">
        <v>25</v>
      </c>
      <c r="U13" s="152">
        <v>27</v>
      </c>
      <c r="V13" s="152">
        <v>28</v>
      </c>
      <c r="W13" s="152">
        <v>29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</row>
    <row r="14" spans="1:249" ht="12.75" customHeight="1">
      <c r="A14" s="1741" t="s">
        <v>154</v>
      </c>
      <c r="B14" s="174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60"/>
      <c r="V14" s="161"/>
      <c r="W14" s="161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</row>
    <row r="15" spans="1:249">
      <c r="A15" s="162">
        <v>1</v>
      </c>
      <c r="B15" s="163" t="s">
        <v>75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</row>
    <row r="16" spans="1:249">
      <c r="A16" s="162">
        <v>2</v>
      </c>
      <c r="B16" s="165" t="s">
        <v>311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ht="25.5">
      <c r="A17" s="162">
        <v>3</v>
      </c>
      <c r="B17" s="165" t="s">
        <v>79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1:23" ht="25.5">
      <c r="A18" s="162">
        <v>4</v>
      </c>
      <c r="B18" s="165" t="s">
        <v>77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1:23">
      <c r="A19" s="162">
        <v>5</v>
      </c>
      <c r="B19" s="163" t="s">
        <v>78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</row>
    <row r="20" spans="1:23" ht="12.75" customHeight="1">
      <c r="A20" s="1741" t="s">
        <v>155</v>
      </c>
      <c r="B20" s="1742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</row>
    <row r="21" spans="1:23">
      <c r="A21" s="162">
        <v>6</v>
      </c>
      <c r="B21" s="163" t="s">
        <v>80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1:23">
      <c r="A22" s="162">
        <v>7</v>
      </c>
      <c r="B22" s="163" t="s">
        <v>81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1:23">
      <c r="A23" s="166" t="s">
        <v>3</v>
      </c>
      <c r="B23" s="167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1:23">
      <c r="A24" s="166" t="s">
        <v>3</v>
      </c>
      <c r="B24" s="167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</row>
    <row r="25" spans="1:23">
      <c r="A25" s="162" t="s">
        <v>9</v>
      </c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</row>
    <row r="26" spans="1:23">
      <c r="A26" s="168"/>
      <c r="B26" s="168"/>
    </row>
    <row r="30" spans="1:23">
      <c r="A30" s="1761"/>
      <c r="B30" s="1761"/>
      <c r="C30" s="1761"/>
      <c r="D30" s="1761"/>
      <c r="E30" s="1761"/>
      <c r="F30" s="1761"/>
      <c r="G30" s="1761"/>
      <c r="H30" s="1761"/>
      <c r="I30" s="1761"/>
      <c r="J30" s="169"/>
      <c r="K30" s="169"/>
      <c r="L30" s="169"/>
      <c r="M30" s="169"/>
      <c r="N30" s="169"/>
      <c r="O30" s="1761"/>
      <c r="P30" s="1761"/>
      <c r="Q30" s="1761"/>
      <c r="R30" s="1761"/>
      <c r="S30" s="1761"/>
      <c r="T30" s="1761"/>
      <c r="U30" s="1761"/>
    </row>
    <row r="32" spans="1:23" ht="15.75">
      <c r="A32" s="170" t="s">
        <v>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R32" s="1763" t="s">
        <v>6</v>
      </c>
      <c r="S32" s="1763"/>
      <c r="T32" s="1763"/>
      <c r="U32" s="1763"/>
    </row>
    <row r="33" spans="1:23" ht="15.75">
      <c r="A33" s="1762" t="s">
        <v>7</v>
      </c>
      <c r="B33" s="1762"/>
      <c r="C33" s="1762"/>
      <c r="D33" s="1762"/>
      <c r="E33" s="1762"/>
      <c r="F33" s="1762"/>
      <c r="G33" s="1762"/>
      <c r="H33" s="1762"/>
      <c r="I33" s="1762"/>
      <c r="J33" s="1762"/>
      <c r="K33" s="1762"/>
      <c r="L33" s="1762"/>
      <c r="M33" s="1762"/>
      <c r="N33" s="1762"/>
      <c r="O33" s="1762"/>
      <c r="P33" s="1762"/>
      <c r="Q33" s="1762"/>
      <c r="R33" s="1762"/>
      <c r="S33" s="1762"/>
      <c r="T33" s="1762"/>
      <c r="U33" s="1762"/>
    </row>
    <row r="34" spans="1:23" ht="15.75">
      <c r="A34" s="1762" t="s">
        <v>8</v>
      </c>
      <c r="B34" s="1762"/>
      <c r="C34" s="1762"/>
      <c r="D34" s="1762"/>
      <c r="E34" s="1762"/>
      <c r="F34" s="1762"/>
      <c r="G34" s="1762"/>
      <c r="H34" s="1762"/>
      <c r="I34" s="1762"/>
      <c r="J34" s="1762"/>
      <c r="K34" s="1762"/>
      <c r="L34" s="1762"/>
      <c r="M34" s="1762"/>
      <c r="N34" s="1762"/>
      <c r="O34" s="1762"/>
      <c r="P34" s="1762"/>
      <c r="Q34" s="1762"/>
      <c r="R34" s="1762"/>
      <c r="S34" s="1762"/>
      <c r="T34" s="1762"/>
      <c r="U34" s="1762"/>
    </row>
    <row r="35" spans="1:23">
      <c r="R35" s="1469" t="s">
        <v>55</v>
      </c>
      <c r="S35" s="1469"/>
      <c r="T35" s="1469"/>
      <c r="U35" s="1469"/>
      <c r="V35" s="1469"/>
      <c r="W35" s="1469"/>
    </row>
  </sheetData>
  <mergeCells count="24">
    <mergeCell ref="R35:W35"/>
    <mergeCell ref="A30:I30"/>
    <mergeCell ref="O30:U30"/>
    <mergeCell ref="A33:U33"/>
    <mergeCell ref="R32:U32"/>
    <mergeCell ref="A34:U34"/>
    <mergeCell ref="O1:U1"/>
    <mergeCell ref="B4:U4"/>
    <mergeCell ref="B6:U6"/>
    <mergeCell ref="A8:B8"/>
    <mergeCell ref="C11:E11"/>
    <mergeCell ref="F11:H11"/>
    <mergeCell ref="I11:K11"/>
    <mergeCell ref="L11:N11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SheetLayoutView="78" workbookViewId="0">
      <selection activeCell="A5" sqref="A5:L5"/>
    </sheetView>
  </sheetViews>
  <sheetFormatPr defaultColWidth="9.140625" defaultRowHeight="12.75"/>
  <cols>
    <col min="1" max="1" width="7.42578125" style="139" customWidth="1"/>
    <col min="2" max="2" width="17.140625" style="139" customWidth="1"/>
    <col min="3" max="3" width="11" style="139" customWidth="1"/>
    <col min="4" max="4" width="10" style="139" customWidth="1"/>
    <col min="5" max="5" width="11.85546875" style="139" customWidth="1"/>
    <col min="6" max="6" width="12.140625" style="139" customWidth="1"/>
    <col min="7" max="7" width="13.28515625" style="139" customWidth="1"/>
    <col min="8" max="8" width="14.5703125" style="139" customWidth="1"/>
    <col min="9" max="9" width="12.7109375" style="139" customWidth="1"/>
    <col min="10" max="10" width="14" style="139" customWidth="1"/>
    <col min="11" max="11" width="10.85546875" style="139" customWidth="1"/>
    <col min="12" max="12" width="10.7109375" style="139" customWidth="1"/>
    <col min="13" max="16384" width="9.140625" style="139"/>
  </cols>
  <sheetData>
    <row r="1" spans="1:16" s="66" customFormat="1">
      <c r="E1" s="1684"/>
      <c r="F1" s="1684"/>
      <c r="G1" s="1684"/>
      <c r="H1" s="1684"/>
      <c r="I1" s="1684"/>
      <c r="J1" s="287" t="s">
        <v>432</v>
      </c>
    </row>
    <row r="2" spans="1:16" s="66" customFormat="1" ht="15">
      <c r="A2" s="1685" t="s">
        <v>0</v>
      </c>
      <c r="B2" s="1685"/>
      <c r="C2" s="1685"/>
      <c r="D2" s="1685"/>
      <c r="E2" s="1685"/>
      <c r="F2" s="1685"/>
      <c r="G2" s="1685"/>
      <c r="H2" s="1685"/>
      <c r="I2" s="1685"/>
      <c r="J2" s="1685"/>
    </row>
    <row r="3" spans="1:16" s="66" customFormat="1" ht="20.25">
      <c r="A3" s="1186" t="s">
        <v>354</v>
      </c>
      <c r="B3" s="1186"/>
      <c r="C3" s="1186"/>
      <c r="D3" s="1186"/>
      <c r="E3" s="1186"/>
      <c r="F3" s="1186"/>
      <c r="G3" s="1186"/>
      <c r="H3" s="1186"/>
      <c r="I3" s="1186"/>
      <c r="J3" s="1186"/>
    </row>
    <row r="4" spans="1:16" s="66" customFormat="1" ht="14.25" customHeight="1"/>
    <row r="5" spans="1:16" ht="19.5" customHeight="1">
      <c r="A5" s="1686" t="s">
        <v>433</v>
      </c>
      <c r="B5" s="1686"/>
      <c r="C5" s="1686"/>
      <c r="D5" s="1686"/>
      <c r="E5" s="1686"/>
      <c r="F5" s="1686"/>
      <c r="G5" s="1686"/>
      <c r="H5" s="1686"/>
      <c r="I5" s="1686"/>
      <c r="J5" s="1686"/>
      <c r="K5" s="1686"/>
      <c r="L5" s="1686"/>
    </row>
    <row r="6" spans="1:16" ht="13.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6" ht="0.75" customHeight="1"/>
    <row r="8" spans="1:16">
      <c r="A8" s="1687" t="s">
        <v>434</v>
      </c>
      <c r="B8" s="1687"/>
      <c r="C8" s="289"/>
      <c r="H8" s="1764" t="s">
        <v>360</v>
      </c>
      <c r="I8" s="1764"/>
      <c r="J8" s="1764"/>
    </row>
    <row r="9" spans="1:16">
      <c r="A9" s="1528" t="s">
        <v>1</v>
      </c>
      <c r="B9" s="1528" t="s">
        <v>29</v>
      </c>
      <c r="C9" s="1765" t="s">
        <v>435</v>
      </c>
      <c r="D9" s="1765"/>
      <c r="E9" s="1765" t="s">
        <v>76</v>
      </c>
      <c r="F9" s="1765"/>
      <c r="G9" s="1765" t="s">
        <v>436</v>
      </c>
      <c r="H9" s="1765"/>
      <c r="I9" s="1765" t="s">
        <v>77</v>
      </c>
      <c r="J9" s="1765"/>
      <c r="K9" s="1765" t="s">
        <v>78</v>
      </c>
      <c r="L9" s="1765"/>
      <c r="O9" s="290"/>
      <c r="P9" s="291"/>
    </row>
    <row r="10" spans="1:16" ht="53.25" customHeight="1">
      <c r="A10" s="1528"/>
      <c r="B10" s="1528"/>
      <c r="C10" s="286" t="s">
        <v>437</v>
      </c>
      <c r="D10" s="286" t="s">
        <v>438</v>
      </c>
      <c r="E10" s="286" t="s">
        <v>439</v>
      </c>
      <c r="F10" s="286" t="s">
        <v>440</v>
      </c>
      <c r="G10" s="286" t="s">
        <v>439</v>
      </c>
      <c r="H10" s="286" t="s">
        <v>440</v>
      </c>
      <c r="I10" s="286" t="s">
        <v>437</v>
      </c>
      <c r="J10" s="286" t="s">
        <v>438</v>
      </c>
      <c r="K10" s="286" t="s">
        <v>437</v>
      </c>
      <c r="L10" s="286" t="s">
        <v>438</v>
      </c>
    </row>
    <row r="11" spans="1:16">
      <c r="A11" s="286">
        <v>1</v>
      </c>
      <c r="B11" s="286">
        <v>2</v>
      </c>
      <c r="C11" s="286">
        <v>3</v>
      </c>
      <c r="D11" s="286">
        <v>4</v>
      </c>
      <c r="E11" s="286">
        <v>5</v>
      </c>
      <c r="F11" s="286">
        <v>6</v>
      </c>
      <c r="G11" s="286">
        <v>7</v>
      </c>
      <c r="H11" s="286">
        <v>8</v>
      </c>
      <c r="I11" s="286">
        <v>9</v>
      </c>
      <c r="J11" s="286">
        <v>10</v>
      </c>
      <c r="K11" s="286">
        <v>11</v>
      </c>
      <c r="L11" s="286">
        <v>12</v>
      </c>
    </row>
    <row r="12" spans="1:16">
      <c r="A12" s="292">
        <v>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1:16">
      <c r="A13" s="292">
        <v>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6">
      <c r="A14" s="292">
        <v>3</v>
      </c>
      <c r="B14" s="290"/>
      <c r="C14" s="290"/>
      <c r="D14" s="290"/>
      <c r="E14" s="290" t="s">
        <v>4</v>
      </c>
      <c r="F14" s="290"/>
      <c r="G14" s="290"/>
      <c r="H14" s="290"/>
      <c r="I14" s="290"/>
      <c r="J14" s="290"/>
      <c r="K14" s="290"/>
      <c r="L14" s="290"/>
    </row>
    <row r="15" spans="1:16">
      <c r="A15" s="292">
        <v>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</row>
    <row r="16" spans="1:16">
      <c r="A16" s="292">
        <v>5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1:12">
      <c r="A17" s="292">
        <v>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1:12">
      <c r="A18" s="292">
        <v>7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</row>
    <row r="19" spans="1:12">
      <c r="A19" s="292">
        <v>8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</row>
    <row r="20" spans="1:12">
      <c r="A20" s="292">
        <v>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2">
      <c r="A21" s="292">
        <v>10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1:12">
      <c r="A22" s="292">
        <v>11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</row>
    <row r="23" spans="1:12">
      <c r="A23" s="292">
        <v>12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</row>
    <row r="24" spans="1:12">
      <c r="A24" s="292">
        <v>13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</row>
    <row r="25" spans="1:12">
      <c r="A25" s="292">
        <v>14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</row>
    <row r="26" spans="1:12">
      <c r="A26" s="293" t="s">
        <v>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</row>
    <row r="27" spans="1:12">
      <c r="A27" s="293" t="s">
        <v>3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</row>
    <row r="28" spans="1:12">
      <c r="A28" s="70" t="s">
        <v>9</v>
      </c>
      <c r="B28" s="294"/>
      <c r="C28" s="294"/>
      <c r="D28" s="290"/>
      <c r="E28" s="290"/>
      <c r="F28" s="290"/>
      <c r="G28" s="290"/>
      <c r="H28" s="290"/>
      <c r="I28" s="290"/>
      <c r="J28" s="290"/>
      <c r="K28" s="290"/>
      <c r="L28" s="290"/>
    </row>
    <row r="29" spans="1:12">
      <c r="A29" s="79"/>
      <c r="B29" s="95"/>
      <c r="C29" s="95"/>
      <c r="D29" s="291"/>
      <c r="E29" s="291"/>
      <c r="F29" s="291"/>
      <c r="G29" s="291"/>
      <c r="H29" s="291"/>
      <c r="I29" s="291"/>
      <c r="J29" s="291"/>
    </row>
    <row r="30" spans="1:12">
      <c r="A30" s="79"/>
      <c r="B30" s="95"/>
      <c r="C30" s="95"/>
      <c r="D30" s="291"/>
      <c r="E30" s="291"/>
      <c r="F30" s="291"/>
      <c r="G30" s="291"/>
      <c r="H30" s="291"/>
      <c r="I30" s="291"/>
      <c r="J30" s="291"/>
    </row>
    <row r="31" spans="1:12">
      <c r="A31" s="79"/>
      <c r="B31" s="95"/>
      <c r="C31" s="95"/>
      <c r="D31" s="291"/>
      <c r="E31" s="291"/>
      <c r="F31" s="291"/>
      <c r="G31" s="291"/>
      <c r="H31" s="291"/>
      <c r="I31" s="291"/>
      <c r="J31" s="291"/>
    </row>
    <row r="32" spans="1:12" ht="15.75" customHeight="1">
      <c r="A32" s="81" t="s">
        <v>5</v>
      </c>
      <c r="B32" s="81"/>
      <c r="C32" s="81"/>
      <c r="D32" s="81"/>
      <c r="E32" s="81"/>
      <c r="F32" s="81"/>
      <c r="G32" s="81"/>
      <c r="I32" s="1690" t="s">
        <v>6</v>
      </c>
      <c r="J32" s="1690"/>
    </row>
    <row r="33" spans="1:11" ht="12.75" customHeight="1">
      <c r="A33" s="1410" t="s">
        <v>443</v>
      </c>
      <c r="B33" s="1410"/>
      <c r="C33" s="1410"/>
      <c r="D33" s="1410"/>
      <c r="E33" s="1410"/>
      <c r="F33" s="1410"/>
      <c r="G33" s="1410"/>
      <c r="H33" s="1410"/>
      <c r="I33" s="1410"/>
      <c r="J33" s="1410"/>
    </row>
    <row r="34" spans="1:11" ht="12.75" customHeight="1">
      <c r="A34" s="295"/>
      <c r="B34" s="295"/>
      <c r="C34" s="295"/>
      <c r="D34" s="295"/>
      <c r="E34" s="295"/>
      <c r="F34" s="295"/>
      <c r="G34" s="295"/>
      <c r="H34" s="1690" t="s">
        <v>10</v>
      </c>
      <c r="I34" s="1690"/>
      <c r="J34" s="1690"/>
      <c r="K34" s="1690"/>
    </row>
    <row r="35" spans="1:11">
      <c r="A35" s="81"/>
      <c r="B35" s="81"/>
      <c r="C35" s="81"/>
      <c r="E35" s="81"/>
      <c r="H35" s="1687" t="s">
        <v>55</v>
      </c>
      <c r="I35" s="1687"/>
      <c r="J35" s="1687"/>
    </row>
    <row r="39" spans="1:11">
      <c r="A39" s="1688"/>
      <c r="B39" s="1688"/>
      <c r="C39" s="1688"/>
      <c r="D39" s="1688"/>
      <c r="E39" s="1688"/>
      <c r="F39" s="1688"/>
      <c r="G39" s="1688"/>
      <c r="H39" s="1688"/>
      <c r="I39" s="1688"/>
      <c r="J39" s="1688"/>
    </row>
    <row r="41" spans="1:11">
      <c r="A41" s="1688"/>
      <c r="B41" s="1688"/>
      <c r="C41" s="1688"/>
      <c r="D41" s="1688"/>
      <c r="E41" s="1688"/>
      <c r="F41" s="1688"/>
      <c r="G41" s="1688"/>
      <c r="H41" s="1688"/>
      <c r="I41" s="1688"/>
      <c r="J41" s="1688"/>
    </row>
  </sheetData>
  <mergeCells count="19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SheetLayoutView="78" workbookViewId="0">
      <selection activeCell="A5" sqref="A5:L5"/>
    </sheetView>
  </sheetViews>
  <sheetFormatPr defaultColWidth="9.140625" defaultRowHeight="12.75"/>
  <cols>
    <col min="1" max="1" width="7.42578125" style="139" customWidth="1"/>
    <col min="2" max="2" width="17.140625" style="139" customWidth="1"/>
    <col min="3" max="3" width="11" style="139" customWidth="1"/>
    <col min="4" max="4" width="10" style="139" customWidth="1"/>
    <col min="5" max="5" width="11.85546875" style="139" customWidth="1"/>
    <col min="6" max="6" width="12.140625" style="139" customWidth="1"/>
    <col min="7" max="7" width="13.28515625" style="139" customWidth="1"/>
    <col min="8" max="8" width="14.5703125" style="139" customWidth="1"/>
    <col min="9" max="9" width="12" style="139" customWidth="1"/>
    <col min="10" max="10" width="13.140625" style="139" customWidth="1"/>
    <col min="11" max="11" width="10.85546875" style="139" customWidth="1"/>
    <col min="12" max="12" width="10.7109375" style="139" customWidth="1"/>
    <col min="13" max="16384" width="9.140625" style="139"/>
  </cols>
  <sheetData>
    <row r="1" spans="1:16" s="66" customFormat="1">
      <c r="E1" s="1684"/>
      <c r="F1" s="1684"/>
      <c r="G1" s="1684"/>
      <c r="H1" s="1684"/>
      <c r="I1" s="1684"/>
      <c r="J1" s="287" t="s">
        <v>441</v>
      </c>
    </row>
    <row r="2" spans="1:16" s="66" customFormat="1" ht="15">
      <c r="A2" s="1685" t="s">
        <v>0</v>
      </c>
      <c r="B2" s="1685"/>
      <c r="C2" s="1685"/>
      <c r="D2" s="1685"/>
      <c r="E2" s="1685"/>
      <c r="F2" s="1685"/>
      <c r="G2" s="1685"/>
      <c r="H2" s="1685"/>
      <c r="I2" s="1685"/>
      <c r="J2" s="1685"/>
    </row>
    <row r="3" spans="1:16" s="66" customFormat="1" ht="20.25">
      <c r="A3" s="1186" t="s">
        <v>354</v>
      </c>
      <c r="B3" s="1186"/>
      <c r="C3" s="1186"/>
      <c r="D3" s="1186"/>
      <c r="E3" s="1186"/>
      <c r="F3" s="1186"/>
      <c r="G3" s="1186"/>
      <c r="H3" s="1186"/>
      <c r="I3" s="1186"/>
      <c r="J3" s="1186"/>
    </row>
    <row r="4" spans="1:16" s="66" customFormat="1" ht="14.25" customHeight="1"/>
    <row r="5" spans="1:16" ht="16.5" customHeight="1">
      <c r="A5" s="1686" t="s">
        <v>442</v>
      </c>
      <c r="B5" s="1686"/>
      <c r="C5" s="1686"/>
      <c r="D5" s="1686"/>
      <c r="E5" s="1686"/>
      <c r="F5" s="1686"/>
      <c r="G5" s="1686"/>
      <c r="H5" s="1686"/>
      <c r="I5" s="1686"/>
      <c r="J5" s="1686"/>
      <c r="K5" s="1686"/>
      <c r="L5" s="1686"/>
    </row>
    <row r="6" spans="1:16" ht="13.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6" ht="0.75" customHeight="1"/>
    <row r="8" spans="1:16">
      <c r="A8" s="1687" t="s">
        <v>434</v>
      </c>
      <c r="B8" s="1687"/>
      <c r="C8" s="289"/>
      <c r="H8" s="1764" t="s">
        <v>360</v>
      </c>
      <c r="I8" s="1764"/>
      <c r="J8" s="1764"/>
    </row>
    <row r="9" spans="1:16">
      <c r="A9" s="1528" t="s">
        <v>1</v>
      </c>
      <c r="B9" s="1528" t="s">
        <v>29</v>
      </c>
      <c r="C9" s="1765" t="s">
        <v>435</v>
      </c>
      <c r="D9" s="1765"/>
      <c r="E9" s="1765" t="s">
        <v>76</v>
      </c>
      <c r="F9" s="1765"/>
      <c r="G9" s="1765" t="s">
        <v>436</v>
      </c>
      <c r="H9" s="1765"/>
      <c r="I9" s="1765" t="s">
        <v>77</v>
      </c>
      <c r="J9" s="1765"/>
      <c r="K9" s="1765" t="s">
        <v>78</v>
      </c>
      <c r="L9" s="1765"/>
      <c r="O9" s="290"/>
      <c r="P9" s="291"/>
    </row>
    <row r="10" spans="1:16" ht="53.25" customHeight="1">
      <c r="A10" s="1528"/>
      <c r="B10" s="1528"/>
      <c r="C10" s="286" t="s">
        <v>437</v>
      </c>
      <c r="D10" s="286" t="s">
        <v>438</v>
      </c>
      <c r="E10" s="286" t="s">
        <v>439</v>
      </c>
      <c r="F10" s="286" t="s">
        <v>440</v>
      </c>
      <c r="G10" s="286" t="s">
        <v>439</v>
      </c>
      <c r="H10" s="286" t="s">
        <v>440</v>
      </c>
      <c r="I10" s="286" t="s">
        <v>437</v>
      </c>
      <c r="J10" s="286" t="s">
        <v>438</v>
      </c>
      <c r="K10" s="286" t="s">
        <v>437</v>
      </c>
      <c r="L10" s="286" t="s">
        <v>438</v>
      </c>
    </row>
    <row r="11" spans="1:16">
      <c r="A11" s="286">
        <v>1</v>
      </c>
      <c r="B11" s="286">
        <v>2</v>
      </c>
      <c r="C11" s="286">
        <v>3</v>
      </c>
      <c r="D11" s="286">
        <v>4</v>
      </c>
      <c r="E11" s="286">
        <v>5</v>
      </c>
      <c r="F11" s="286">
        <v>6</v>
      </c>
      <c r="G11" s="286">
        <v>7</v>
      </c>
      <c r="H11" s="286">
        <v>8</v>
      </c>
      <c r="I11" s="286">
        <v>9</v>
      </c>
      <c r="J11" s="286">
        <v>10</v>
      </c>
      <c r="K11" s="286">
        <v>11</v>
      </c>
      <c r="L11" s="286">
        <v>12</v>
      </c>
    </row>
    <row r="12" spans="1:16">
      <c r="A12" s="292">
        <v>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1:16">
      <c r="A13" s="292">
        <v>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6">
      <c r="A14" s="292">
        <v>3</v>
      </c>
      <c r="B14" s="290"/>
      <c r="C14" s="290"/>
      <c r="D14" s="290"/>
      <c r="E14" s="290" t="s">
        <v>4</v>
      </c>
      <c r="F14" s="290"/>
      <c r="G14" s="290"/>
      <c r="H14" s="290"/>
      <c r="I14" s="290"/>
      <c r="J14" s="290"/>
      <c r="K14" s="290"/>
      <c r="L14" s="290"/>
    </row>
    <row r="15" spans="1:16">
      <c r="A15" s="292">
        <v>4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</row>
    <row r="16" spans="1:16">
      <c r="A16" s="292">
        <v>5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1:12">
      <c r="A17" s="292">
        <v>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1:12">
      <c r="A18" s="292">
        <v>7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</row>
    <row r="19" spans="1:12">
      <c r="A19" s="292">
        <v>8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</row>
    <row r="20" spans="1:12">
      <c r="A20" s="292">
        <v>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2">
      <c r="A21" s="292">
        <v>10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1:12">
      <c r="A22" s="292">
        <v>11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</row>
    <row r="23" spans="1:12">
      <c r="A23" s="292">
        <v>12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</row>
    <row r="24" spans="1:12">
      <c r="A24" s="292">
        <v>13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</row>
    <row r="25" spans="1:12">
      <c r="A25" s="292">
        <v>14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</row>
    <row r="26" spans="1:12">
      <c r="A26" s="293" t="s">
        <v>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</row>
    <row r="27" spans="1:12">
      <c r="A27" s="293" t="s">
        <v>3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</row>
    <row r="28" spans="1:12">
      <c r="A28" s="70" t="s">
        <v>9</v>
      </c>
      <c r="B28" s="294"/>
      <c r="C28" s="294"/>
      <c r="D28" s="290"/>
      <c r="E28" s="290"/>
      <c r="F28" s="290"/>
      <c r="G28" s="290"/>
      <c r="H28" s="290"/>
      <c r="I28" s="290"/>
      <c r="J28" s="290"/>
      <c r="K28" s="290"/>
      <c r="L28" s="290"/>
    </row>
    <row r="29" spans="1:12">
      <c r="A29" s="79"/>
      <c r="B29" s="95"/>
      <c r="C29" s="95"/>
      <c r="D29" s="291"/>
      <c r="E29" s="291"/>
      <c r="F29" s="291"/>
      <c r="G29" s="291"/>
      <c r="H29" s="291"/>
      <c r="I29" s="291"/>
      <c r="J29" s="291"/>
    </row>
    <row r="30" spans="1:12">
      <c r="A30" s="79"/>
      <c r="B30" s="95"/>
      <c r="C30" s="95"/>
      <c r="D30" s="291"/>
      <c r="E30" s="291"/>
      <c r="F30" s="291"/>
      <c r="G30" s="291"/>
      <c r="H30" s="291"/>
      <c r="I30" s="291"/>
      <c r="J30" s="291"/>
    </row>
    <row r="31" spans="1:12">
      <c r="A31" s="79"/>
      <c r="B31" s="95"/>
      <c r="C31" s="95"/>
      <c r="D31" s="291"/>
      <c r="E31" s="291"/>
      <c r="F31" s="291"/>
      <c r="G31" s="291"/>
      <c r="H31" s="291"/>
      <c r="I31" s="291"/>
      <c r="J31" s="291"/>
    </row>
    <row r="32" spans="1:12" ht="15.75" customHeight="1">
      <c r="A32" s="81" t="s">
        <v>5</v>
      </c>
      <c r="B32" s="81"/>
      <c r="C32" s="81"/>
      <c r="D32" s="81"/>
      <c r="E32" s="81"/>
      <c r="F32" s="81"/>
      <c r="G32" s="81"/>
      <c r="I32" s="1690" t="s">
        <v>6</v>
      </c>
      <c r="J32" s="1690"/>
    </row>
    <row r="33" spans="1:11" ht="12.75" customHeight="1">
      <c r="A33" s="1410" t="s">
        <v>443</v>
      </c>
      <c r="B33" s="1410"/>
      <c r="C33" s="1410"/>
      <c r="D33" s="1410"/>
      <c r="E33" s="1410"/>
      <c r="F33" s="1410"/>
      <c r="G33" s="1410"/>
      <c r="H33" s="1410"/>
      <c r="I33" s="1410"/>
      <c r="J33" s="1410"/>
    </row>
    <row r="34" spans="1:11" ht="12.75" customHeight="1">
      <c r="A34" s="295"/>
      <c r="B34" s="295"/>
      <c r="C34" s="295"/>
      <c r="D34" s="295"/>
      <c r="E34" s="295"/>
      <c r="F34" s="295"/>
      <c r="G34" s="295"/>
      <c r="H34" s="1690" t="s">
        <v>56</v>
      </c>
      <c r="I34" s="1690"/>
      <c r="J34" s="1690"/>
      <c r="K34" s="1690"/>
    </row>
    <row r="35" spans="1:11">
      <c r="A35" s="81"/>
      <c r="B35" s="81"/>
      <c r="C35" s="81"/>
      <c r="E35" s="81"/>
      <c r="H35" s="1687" t="s">
        <v>55</v>
      </c>
      <c r="I35" s="1687"/>
      <c r="J35" s="1687"/>
    </row>
    <row r="39" spans="1:11">
      <c r="A39" s="1688"/>
      <c r="B39" s="1688"/>
      <c r="C39" s="1688"/>
      <c r="D39" s="1688"/>
      <c r="E39" s="1688"/>
      <c r="F39" s="1688"/>
      <c r="G39" s="1688"/>
      <c r="H39" s="1688"/>
      <c r="I39" s="1688"/>
      <c r="J39" s="1688"/>
    </row>
    <row r="41" spans="1:11">
      <c r="A41" s="1688"/>
      <c r="B41" s="1688"/>
      <c r="C41" s="1688"/>
      <c r="D41" s="1688"/>
      <c r="E41" s="1688"/>
      <c r="F41" s="1688"/>
      <c r="G41" s="1688"/>
      <c r="H41" s="1688"/>
      <c r="I41" s="1688"/>
      <c r="J41" s="1688"/>
    </row>
  </sheetData>
  <mergeCells count="19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SheetLayoutView="86" workbookViewId="0">
      <selection activeCell="I20" sqref="I20"/>
    </sheetView>
  </sheetViews>
  <sheetFormatPr defaultColWidth="9.140625" defaultRowHeight="12.75"/>
  <cols>
    <col min="1" max="1" width="9.140625" style="12"/>
    <col min="2" max="2" width="17.140625" style="12" customWidth="1"/>
    <col min="3" max="3" width="16.5703125" style="12" customWidth="1"/>
    <col min="4" max="4" width="15.85546875" style="12" customWidth="1"/>
    <col min="5" max="5" width="18.85546875" style="12" customWidth="1"/>
    <col min="6" max="6" width="19" style="285" customWidth="1"/>
    <col min="7" max="7" width="22.5703125" style="12" customWidth="1"/>
    <col min="8" max="8" width="16.7109375" style="12" customWidth="1"/>
    <col min="9" max="9" width="30.140625" style="12" customWidth="1"/>
    <col min="10" max="16384" width="9.140625" style="12"/>
  </cols>
  <sheetData>
    <row r="1" spans="1:22" customFormat="1" ht="15">
      <c r="I1" s="35" t="s">
        <v>39</v>
      </c>
      <c r="J1" s="37"/>
    </row>
    <row r="2" spans="1:22" customFormat="1" ht="15">
      <c r="D2" s="39" t="s">
        <v>0</v>
      </c>
      <c r="E2" s="39"/>
      <c r="F2" s="39"/>
      <c r="G2" s="39"/>
      <c r="H2" s="39"/>
      <c r="I2" s="39"/>
      <c r="J2" s="39"/>
    </row>
    <row r="3" spans="1:22" customFormat="1" ht="20.25">
      <c r="B3" s="136"/>
      <c r="C3" s="1209" t="s">
        <v>354</v>
      </c>
      <c r="D3" s="1209"/>
      <c r="E3" s="1209"/>
      <c r="F3" s="284"/>
      <c r="G3" s="100"/>
      <c r="H3" s="100"/>
      <c r="I3" s="100"/>
      <c r="J3" s="38"/>
    </row>
    <row r="4" spans="1:22" customFormat="1" ht="10.5" customHeight="1"/>
    <row r="5" spans="1:22" ht="30.75" customHeight="1">
      <c r="A5" s="1246" t="s">
        <v>375</v>
      </c>
      <c r="B5" s="1246"/>
      <c r="C5" s="1246"/>
      <c r="D5" s="1246"/>
      <c r="E5" s="1246"/>
      <c r="F5" s="1246"/>
      <c r="G5" s="1246"/>
      <c r="H5" s="1246"/>
      <c r="I5" s="1246"/>
    </row>
    <row r="7" spans="1:22" ht="0.75" customHeight="1"/>
    <row r="8" spans="1:22">
      <c r="A8" s="11" t="s">
        <v>18</v>
      </c>
      <c r="I8" s="27" t="s">
        <v>14</v>
      </c>
    </row>
    <row r="9" spans="1:22">
      <c r="D9" s="1221" t="s">
        <v>363</v>
      </c>
      <c r="E9" s="1221"/>
      <c r="F9" s="1221"/>
      <c r="G9" s="1221"/>
      <c r="H9" s="1221"/>
      <c r="I9" s="1221"/>
      <c r="U9" s="16"/>
      <c r="V9" s="19"/>
    </row>
    <row r="10" spans="1:22" ht="44.25" customHeight="1">
      <c r="A10" s="5" t="s">
        <v>1</v>
      </c>
      <c r="B10" s="5" t="s">
        <v>2</v>
      </c>
      <c r="C10" s="2" t="s">
        <v>373</v>
      </c>
      <c r="D10" s="2" t="s">
        <v>376</v>
      </c>
      <c r="E10" s="2" t="s">
        <v>67</v>
      </c>
      <c r="F10" s="283" t="s">
        <v>143</v>
      </c>
      <c r="G10" s="2" t="s">
        <v>294</v>
      </c>
      <c r="H10" s="2" t="s">
        <v>93</v>
      </c>
      <c r="I10" s="28" t="s">
        <v>429</v>
      </c>
    </row>
    <row r="11" spans="1:22" s="93" customFormat="1" ht="15.75" customHeight="1">
      <c r="A11" s="59">
        <v>1</v>
      </c>
      <c r="B11" s="58">
        <v>2</v>
      </c>
      <c r="C11" s="59">
        <v>3</v>
      </c>
      <c r="D11" s="58">
        <v>4</v>
      </c>
      <c r="E11" s="59">
        <v>5</v>
      </c>
      <c r="F11" s="58">
        <v>6</v>
      </c>
      <c r="G11" s="59">
        <v>7</v>
      </c>
      <c r="H11" s="58">
        <v>8</v>
      </c>
      <c r="I11" s="59">
        <v>9</v>
      </c>
    </row>
    <row r="12" spans="1:22" ht="18" customHeight="1">
      <c r="A12" s="15">
        <v>1</v>
      </c>
      <c r="B12" s="16"/>
      <c r="C12" s="16"/>
      <c r="D12" s="16"/>
      <c r="E12" s="24"/>
      <c r="F12" s="24"/>
      <c r="G12" s="24"/>
      <c r="H12" s="16"/>
      <c r="I12" s="16"/>
    </row>
    <row r="13" spans="1:22" ht="74.25" hidden="1" customHeight="1">
      <c r="A13" s="15">
        <v>2</v>
      </c>
      <c r="B13" s="16"/>
      <c r="C13" s="16"/>
      <c r="D13" s="16"/>
      <c r="E13" s="16"/>
      <c r="F13" s="16"/>
      <c r="G13" s="16"/>
      <c r="H13" s="16"/>
      <c r="I13" s="16"/>
    </row>
    <row r="14" spans="1:22" ht="12" customHeight="1">
      <c r="A14" s="15">
        <v>2</v>
      </c>
      <c r="B14" s="16"/>
      <c r="C14" s="16"/>
      <c r="D14" s="16"/>
      <c r="E14" s="16"/>
      <c r="F14" s="16"/>
      <c r="G14" s="16"/>
      <c r="H14" s="16"/>
      <c r="I14" s="16"/>
    </row>
    <row r="15" spans="1:22">
      <c r="A15" s="15">
        <v>3</v>
      </c>
      <c r="B15" s="16"/>
      <c r="C15" s="16"/>
      <c r="D15" s="16"/>
      <c r="E15" s="16"/>
      <c r="F15" s="16"/>
      <c r="G15" s="16"/>
      <c r="H15" s="16"/>
      <c r="I15" s="16"/>
    </row>
    <row r="16" spans="1:22" ht="15.75" customHeight="1">
      <c r="A16" s="15">
        <v>4</v>
      </c>
      <c r="B16" s="16"/>
      <c r="C16" s="16"/>
      <c r="D16" s="16"/>
      <c r="E16" s="16"/>
      <c r="F16" s="16"/>
      <c r="G16" s="16"/>
      <c r="H16" s="16"/>
      <c r="I16" s="16"/>
    </row>
    <row r="17" spans="1:10" ht="12.75" customHeight="1">
      <c r="A17" s="15">
        <v>5</v>
      </c>
      <c r="B17" s="16"/>
      <c r="C17" s="16"/>
      <c r="D17" s="16"/>
      <c r="E17" s="16"/>
      <c r="F17" s="16"/>
      <c r="G17" s="16"/>
      <c r="H17" s="16"/>
      <c r="I17" s="16"/>
    </row>
    <row r="18" spans="1:10" ht="12.75" customHeight="1">
      <c r="A18" s="15">
        <v>6</v>
      </c>
      <c r="B18" s="16"/>
      <c r="C18" s="16"/>
      <c r="D18" s="16"/>
      <c r="E18" s="16"/>
      <c r="F18" s="16"/>
      <c r="G18" s="16"/>
      <c r="H18" s="16"/>
      <c r="I18" s="16"/>
    </row>
    <row r="19" spans="1:10">
      <c r="A19" s="15">
        <v>7</v>
      </c>
      <c r="B19" s="16"/>
      <c r="C19" s="16"/>
      <c r="D19" s="16"/>
      <c r="E19" s="24"/>
      <c r="F19" s="24"/>
      <c r="G19" s="24"/>
      <c r="H19" s="24"/>
      <c r="I19" s="16"/>
    </row>
    <row r="20" spans="1:10">
      <c r="A20" s="15">
        <v>8</v>
      </c>
      <c r="B20" s="16"/>
      <c r="C20" s="16"/>
      <c r="D20" s="16"/>
      <c r="E20" s="16"/>
      <c r="F20" s="16"/>
      <c r="G20" s="16"/>
      <c r="H20" s="16"/>
      <c r="I20" s="16"/>
    </row>
    <row r="21" spans="1:10">
      <c r="A21" s="15">
        <v>9</v>
      </c>
      <c r="B21" s="16"/>
      <c r="C21" s="16"/>
      <c r="D21" s="16"/>
      <c r="E21" s="16"/>
      <c r="F21" s="16"/>
      <c r="G21" s="16"/>
      <c r="H21" s="16"/>
      <c r="I21" s="16"/>
    </row>
    <row r="22" spans="1:10">
      <c r="A22" s="15">
        <v>10</v>
      </c>
      <c r="B22" s="16"/>
      <c r="C22" s="16"/>
      <c r="D22" s="16"/>
      <c r="E22" s="16"/>
      <c r="F22" s="16"/>
      <c r="G22" s="16"/>
      <c r="H22" s="16"/>
      <c r="I22" s="16"/>
    </row>
    <row r="23" spans="1:10">
      <c r="A23" s="15">
        <v>11</v>
      </c>
      <c r="B23" s="16"/>
      <c r="C23" s="16"/>
      <c r="D23" s="16"/>
      <c r="E23" s="16"/>
      <c r="F23" s="16"/>
      <c r="G23" s="16"/>
      <c r="H23" s="16"/>
      <c r="I23" s="16"/>
    </row>
    <row r="24" spans="1:10">
      <c r="A24" s="17">
        <v>12</v>
      </c>
      <c r="B24" s="16"/>
      <c r="C24" s="16"/>
      <c r="D24" s="16"/>
      <c r="E24" s="16"/>
      <c r="F24" s="16"/>
      <c r="G24" s="16"/>
      <c r="H24" s="16"/>
      <c r="I24" s="16"/>
    </row>
    <row r="25" spans="1:10">
      <c r="A25" s="17" t="s">
        <v>3</v>
      </c>
      <c r="B25" s="16"/>
      <c r="C25" s="16"/>
      <c r="D25" s="16"/>
      <c r="E25" s="16"/>
      <c r="F25" s="16"/>
      <c r="G25" s="16"/>
      <c r="H25" s="16"/>
      <c r="I25" s="16"/>
    </row>
    <row r="26" spans="1:10">
      <c r="A26" s="17" t="s">
        <v>3</v>
      </c>
      <c r="B26" s="16"/>
      <c r="C26" s="16"/>
      <c r="D26" s="16"/>
      <c r="E26" s="16"/>
      <c r="F26" s="16"/>
      <c r="G26" s="16"/>
      <c r="H26" s="16"/>
      <c r="I26" s="16"/>
    </row>
    <row r="28" spans="1:10">
      <c r="E28" s="25"/>
      <c r="F28" s="25"/>
      <c r="G28" s="25"/>
      <c r="H28" s="19"/>
      <c r="I28" s="19"/>
    </row>
    <row r="29" spans="1:10">
      <c r="E29" s="8"/>
      <c r="F29" s="8"/>
      <c r="G29" s="8"/>
      <c r="H29" s="25"/>
      <c r="I29" s="19"/>
    </row>
    <row r="30" spans="1:10">
      <c r="A30" s="30" t="s">
        <v>5</v>
      </c>
      <c r="E30" s="30"/>
      <c r="F30" s="30"/>
      <c r="G30" s="30"/>
      <c r="I30" s="1152" t="s">
        <v>6</v>
      </c>
      <c r="J30" s="1152"/>
    </row>
    <row r="31" spans="1:10">
      <c r="E31" s="1153" t="s">
        <v>7</v>
      </c>
      <c r="F31" s="1153"/>
      <c r="G31" s="1153"/>
      <c r="H31" s="1153"/>
      <c r="I31" s="1153"/>
    </row>
    <row r="32" spans="1:10">
      <c r="E32" s="1153" t="s">
        <v>10</v>
      </c>
      <c r="F32" s="1153"/>
      <c r="G32" s="1153"/>
      <c r="H32" s="1153"/>
      <c r="I32" s="1153"/>
    </row>
    <row r="33" spans="9:12">
      <c r="I33" s="1151" t="s">
        <v>55</v>
      </c>
      <c r="J33" s="1151"/>
      <c r="K33" s="1151"/>
      <c r="L33" s="1151"/>
    </row>
  </sheetData>
  <mergeCells count="7">
    <mergeCell ref="C3:E3"/>
    <mergeCell ref="I33:L33"/>
    <mergeCell ref="D9:I9"/>
    <mergeCell ref="E31:I31"/>
    <mergeCell ref="E32:I32"/>
    <mergeCell ref="A5:I5"/>
    <mergeCell ref="I30:J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9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SheetLayoutView="81" workbookViewId="0">
      <selection activeCell="F10" sqref="F10"/>
    </sheetView>
  </sheetViews>
  <sheetFormatPr defaultColWidth="9.140625" defaultRowHeight="12.75"/>
  <cols>
    <col min="1" max="1" width="4.42578125" style="12" customWidth="1"/>
    <col min="2" max="2" width="37.28515625" style="12" customWidth="1"/>
    <col min="3" max="3" width="12.28515625" style="12" customWidth="1"/>
    <col min="4" max="5" width="15.140625" style="12" customWidth="1"/>
    <col min="6" max="6" width="15.85546875" style="12" customWidth="1"/>
    <col min="7" max="7" width="12.5703125" style="12" customWidth="1"/>
    <col min="8" max="8" width="23.7109375" style="12" customWidth="1"/>
    <col min="9" max="16384" width="9.140625" style="12"/>
  </cols>
  <sheetData>
    <row r="1" spans="1:20" customFormat="1" ht="15">
      <c r="D1" s="30"/>
      <c r="E1" s="30"/>
      <c r="F1" s="30"/>
      <c r="G1" s="12"/>
      <c r="H1" s="35" t="s">
        <v>40</v>
      </c>
      <c r="I1" s="30"/>
      <c r="J1" s="12"/>
      <c r="L1" s="12"/>
      <c r="M1" s="37"/>
      <c r="N1" s="37"/>
    </row>
    <row r="2" spans="1:20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39"/>
      <c r="J2" s="39"/>
      <c r="K2" s="39"/>
      <c r="L2" s="39"/>
      <c r="M2" s="39"/>
      <c r="N2" s="39"/>
    </row>
    <row r="3" spans="1:20" customFormat="1" ht="20.25">
      <c r="A3" s="1209" t="s">
        <v>354</v>
      </c>
      <c r="B3" s="1209"/>
      <c r="C3" s="1209"/>
      <c r="D3" s="1209"/>
      <c r="E3" s="1209"/>
      <c r="F3" s="1209"/>
      <c r="G3" s="1209"/>
      <c r="H3" s="1209"/>
      <c r="I3" s="38"/>
      <c r="J3" s="38"/>
      <c r="K3" s="38"/>
      <c r="L3" s="38"/>
      <c r="M3" s="38"/>
      <c r="N3" s="38"/>
    </row>
    <row r="4" spans="1:20" customFormat="1" ht="10.5" customHeight="1"/>
    <row r="5" spans="1:20" ht="19.5" customHeight="1">
      <c r="A5" s="1235" t="s">
        <v>377</v>
      </c>
      <c r="B5" s="1210"/>
      <c r="C5" s="1210"/>
      <c r="D5" s="1210"/>
      <c r="E5" s="1210"/>
      <c r="F5" s="1210"/>
      <c r="G5" s="1210"/>
      <c r="H5" s="1210"/>
    </row>
    <row r="7" spans="1:20" s="10" customFormat="1" ht="15.75" hidden="1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20" s="10" customFormat="1" ht="15.75">
      <c r="A8" s="1151" t="s">
        <v>96</v>
      </c>
      <c r="B8" s="1151"/>
      <c r="C8" s="12"/>
      <c r="D8" s="12"/>
      <c r="E8" s="12"/>
      <c r="F8" s="12"/>
      <c r="G8" s="12"/>
      <c r="H8" s="27" t="s">
        <v>19</v>
      </c>
      <c r="I8" s="12"/>
    </row>
    <row r="9" spans="1:20" s="10" customFormat="1" ht="15.75">
      <c r="A9" s="11"/>
      <c r="B9" s="12"/>
      <c r="C9" s="12"/>
      <c r="D9" s="83"/>
      <c r="E9" s="83"/>
      <c r="G9" s="83" t="s">
        <v>358</v>
      </c>
      <c r="H9" s="83"/>
      <c r="J9" s="83"/>
      <c r="K9" s="83"/>
      <c r="L9" s="83"/>
      <c r="S9" s="97"/>
      <c r="T9" s="96"/>
    </row>
    <row r="10" spans="1:20" s="31" customFormat="1" ht="55.5" customHeight="1">
      <c r="A10" s="33"/>
      <c r="B10" s="5" t="s">
        <v>20</v>
      </c>
      <c r="C10" s="5" t="s">
        <v>378</v>
      </c>
      <c r="D10" s="5" t="s">
        <v>364</v>
      </c>
      <c r="E10" s="5" t="s">
        <v>142</v>
      </c>
      <c r="F10" s="5" t="s">
        <v>143</v>
      </c>
      <c r="G10" s="5" t="s">
        <v>44</v>
      </c>
      <c r="H10" s="5" t="s">
        <v>379</v>
      </c>
    </row>
    <row r="11" spans="1:20" s="31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24" t="s">
        <v>21</v>
      </c>
      <c r="B12" s="24" t="s">
        <v>22</v>
      </c>
      <c r="C12" s="1247"/>
      <c r="D12" s="1247"/>
      <c r="E12" s="1247"/>
      <c r="F12" s="1247"/>
      <c r="G12" s="16"/>
      <c r="H12" s="1247"/>
    </row>
    <row r="13" spans="1:20" ht="20.25" customHeight="1">
      <c r="A13" s="16"/>
      <c r="B13" s="16" t="s">
        <v>23</v>
      </c>
      <c r="C13" s="1247"/>
      <c r="D13" s="1247"/>
      <c r="E13" s="1247"/>
      <c r="F13" s="1247"/>
      <c r="G13" s="16"/>
      <c r="H13" s="1247"/>
    </row>
    <row r="14" spans="1:20" ht="17.25" customHeight="1">
      <c r="A14" s="16"/>
      <c r="B14" s="16" t="s">
        <v>115</v>
      </c>
      <c r="C14" s="1247"/>
      <c r="D14" s="1247"/>
      <c r="E14" s="1247"/>
      <c r="F14" s="1247"/>
      <c r="G14" s="16"/>
      <c r="H14" s="1247"/>
    </row>
    <row r="15" spans="1:20" s="31" customFormat="1" ht="33.75" customHeight="1">
      <c r="A15" s="32"/>
      <c r="B15" s="32" t="s">
        <v>116</v>
      </c>
      <c r="C15" s="1247"/>
      <c r="D15" s="1247"/>
      <c r="E15" s="1247"/>
      <c r="F15" s="1247"/>
      <c r="G15" s="32"/>
      <c r="H15" s="1247"/>
    </row>
    <row r="16" spans="1:20" s="31" customFormat="1">
      <c r="A16" s="32"/>
      <c r="B16" s="33" t="s">
        <v>24</v>
      </c>
      <c r="C16" s="14"/>
      <c r="D16" s="14"/>
      <c r="E16" s="14"/>
      <c r="F16" s="14"/>
      <c r="G16" s="14"/>
      <c r="H16" s="32"/>
    </row>
    <row r="17" spans="1:10" s="31" customFormat="1" ht="40.5" customHeight="1">
      <c r="A17" s="33" t="s">
        <v>25</v>
      </c>
      <c r="B17" s="33" t="s">
        <v>141</v>
      </c>
      <c r="C17" s="1248"/>
      <c r="D17" s="1248"/>
      <c r="E17" s="1248"/>
      <c r="F17" s="1248"/>
      <c r="G17" s="32"/>
      <c r="H17" s="1248"/>
    </row>
    <row r="18" spans="1:10" ht="28.5" customHeight="1">
      <c r="A18" s="16"/>
      <c r="B18" s="127" t="s">
        <v>118</v>
      </c>
      <c r="C18" s="1248"/>
      <c r="D18" s="1248"/>
      <c r="E18" s="1248"/>
      <c r="F18" s="1248"/>
      <c r="G18" s="16"/>
      <c r="H18" s="1248"/>
    </row>
    <row r="19" spans="1:10" ht="19.5" customHeight="1">
      <c r="A19" s="16"/>
      <c r="B19" s="32" t="s">
        <v>26</v>
      </c>
      <c r="C19" s="1248"/>
      <c r="D19" s="1248"/>
      <c r="E19" s="1248"/>
      <c r="F19" s="1248"/>
      <c r="G19" s="16"/>
      <c r="H19" s="1248"/>
    </row>
    <row r="20" spans="1:10" ht="21.75" customHeight="1">
      <c r="A20" s="16"/>
      <c r="B20" s="32" t="s">
        <v>119</v>
      </c>
      <c r="C20" s="1248"/>
      <c r="D20" s="1248"/>
      <c r="E20" s="1248"/>
      <c r="F20" s="1248"/>
      <c r="G20" s="16"/>
      <c r="H20" s="1248"/>
    </row>
    <row r="21" spans="1:10" s="31" customFormat="1" ht="27.75" customHeight="1">
      <c r="A21" s="32"/>
      <c r="B21" s="32" t="s">
        <v>27</v>
      </c>
      <c r="C21" s="1248"/>
      <c r="D21" s="1248"/>
      <c r="E21" s="1248"/>
      <c r="F21" s="1248"/>
      <c r="G21" s="32"/>
      <c r="H21" s="1248"/>
    </row>
    <row r="22" spans="1:10" s="31" customFormat="1" ht="19.5" customHeight="1">
      <c r="A22" s="32"/>
      <c r="B22" s="32" t="s">
        <v>117</v>
      </c>
      <c r="C22" s="1248"/>
      <c r="D22" s="1248"/>
      <c r="E22" s="1248"/>
      <c r="F22" s="1248"/>
      <c r="G22" s="32"/>
      <c r="H22" s="1248"/>
    </row>
    <row r="23" spans="1:10" s="31" customFormat="1" ht="27.75" customHeight="1">
      <c r="A23" s="32"/>
      <c r="B23" s="32" t="s">
        <v>120</v>
      </c>
      <c r="C23" s="1248"/>
      <c r="D23" s="1248"/>
      <c r="E23" s="1248"/>
      <c r="F23" s="1248"/>
      <c r="G23" s="32"/>
      <c r="H23" s="1248"/>
    </row>
    <row r="24" spans="1:10" s="31" customFormat="1" ht="18.75" customHeight="1">
      <c r="A24" s="33"/>
      <c r="B24" s="32" t="s">
        <v>121</v>
      </c>
      <c r="C24" s="1248"/>
      <c r="D24" s="1248"/>
      <c r="E24" s="1248"/>
      <c r="F24" s="1248"/>
      <c r="G24" s="32"/>
      <c r="H24" s="1248"/>
    </row>
    <row r="25" spans="1:10" s="31" customFormat="1" ht="19.5" customHeight="1">
      <c r="A25" s="33"/>
      <c r="B25" s="33" t="s">
        <v>24</v>
      </c>
      <c r="C25" s="14"/>
      <c r="D25" s="14"/>
      <c r="E25" s="14"/>
      <c r="F25" s="14"/>
      <c r="G25" s="32"/>
      <c r="H25" s="32"/>
    </row>
    <row r="26" spans="1:10">
      <c r="A26" s="16"/>
      <c r="B26" s="24" t="s">
        <v>28</v>
      </c>
      <c r="C26" s="14"/>
      <c r="D26" s="14"/>
      <c r="E26" s="14"/>
      <c r="F26" s="14"/>
      <c r="G26" s="16"/>
      <c r="H26" s="16"/>
    </row>
    <row r="27" spans="1:10" s="31" customFormat="1" ht="15.75" customHeight="1"/>
    <row r="28" spans="1:10" s="31" customFormat="1" ht="15.75" customHeight="1"/>
    <row r="29" spans="1:10" ht="13.15" customHeight="1">
      <c r="B29" s="11" t="s">
        <v>5</v>
      </c>
      <c r="C29" s="11"/>
      <c r="D29" s="11"/>
      <c r="E29" s="11"/>
      <c r="F29" s="11"/>
      <c r="G29" s="1152" t="s">
        <v>6</v>
      </c>
      <c r="H29" s="1152"/>
    </row>
    <row r="30" spans="1:10" ht="13.9" customHeight="1">
      <c r="B30" s="1153" t="s">
        <v>7</v>
      </c>
      <c r="C30" s="1153"/>
      <c r="D30" s="1153"/>
      <c r="E30" s="1153"/>
      <c r="F30" s="1153"/>
      <c r="G30" s="1153"/>
      <c r="H30" s="1153"/>
    </row>
    <row r="31" spans="1:10" ht="12.6" customHeight="1">
      <c r="B31" s="1153" t="s">
        <v>10</v>
      </c>
      <c r="C31" s="1153"/>
      <c r="D31" s="1153"/>
      <c r="E31" s="1153"/>
      <c r="F31" s="1153"/>
      <c r="G31" s="1153"/>
      <c r="H31" s="1153"/>
    </row>
    <row r="32" spans="1:10">
      <c r="B32" s="11"/>
      <c r="C32" s="11"/>
      <c r="D32" s="11"/>
      <c r="E32" s="11"/>
      <c r="F32" s="11"/>
      <c r="G32" s="1151" t="s">
        <v>55</v>
      </c>
      <c r="H32" s="1151"/>
      <c r="I32" s="1151"/>
      <c r="J32" s="1151"/>
    </row>
  </sheetData>
  <mergeCells count="18"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opLeftCell="A7" zoomScaleSheetLayoutView="85" workbookViewId="0">
      <selection activeCell="E11" sqref="E11"/>
    </sheetView>
  </sheetViews>
  <sheetFormatPr defaultColWidth="9.140625" defaultRowHeight="12.75"/>
  <cols>
    <col min="1" max="1" width="9.140625" style="12"/>
    <col min="2" max="2" width="19.28515625" style="12" customWidth="1"/>
    <col min="3" max="3" width="28.42578125" style="12" customWidth="1"/>
    <col min="4" max="4" width="27.7109375" style="12" customWidth="1"/>
    <col min="5" max="5" width="30.28515625" style="12" customWidth="1"/>
    <col min="6" max="16384" width="9.140625" style="12"/>
  </cols>
  <sheetData>
    <row r="1" spans="1:18" customFormat="1" ht="15">
      <c r="E1" s="35" t="s">
        <v>326</v>
      </c>
      <c r="F1" s="37"/>
    </row>
    <row r="2" spans="1:18" customFormat="1" ht="15">
      <c r="D2" s="39" t="s">
        <v>0</v>
      </c>
      <c r="E2" s="39"/>
      <c r="F2" s="39"/>
    </row>
    <row r="3" spans="1:18" customFormat="1" ht="20.25">
      <c r="B3" s="136"/>
      <c r="C3" s="1209" t="s">
        <v>354</v>
      </c>
      <c r="D3" s="1209"/>
      <c r="E3" s="1209"/>
      <c r="F3" s="38"/>
    </row>
    <row r="4" spans="1:18" customFormat="1" ht="10.5" customHeight="1"/>
    <row r="5" spans="1:18" ht="30.75" customHeight="1">
      <c r="A5" s="1246" t="s">
        <v>380</v>
      </c>
      <c r="B5" s="1246"/>
      <c r="C5" s="1246"/>
      <c r="D5" s="1246"/>
      <c r="E5" s="1246"/>
    </row>
    <row r="7" spans="1:18" ht="0.75" customHeight="1"/>
    <row r="8" spans="1:18">
      <c r="A8" s="11" t="s">
        <v>18</v>
      </c>
    </row>
    <row r="9" spans="1:18">
      <c r="D9" s="1252" t="s">
        <v>363</v>
      </c>
      <c r="E9" s="1252"/>
      <c r="Q9" s="16"/>
      <c r="R9" s="19"/>
    </row>
    <row r="10" spans="1:18" ht="26.25" customHeight="1">
      <c r="A10" s="1204" t="s">
        <v>1</v>
      </c>
      <c r="B10" s="1204" t="s">
        <v>2</v>
      </c>
      <c r="C10" s="1249" t="s">
        <v>322</v>
      </c>
      <c r="D10" s="1250"/>
      <c r="E10" s="1251"/>
      <c r="Q10" s="19"/>
      <c r="R10" s="19"/>
    </row>
    <row r="11" spans="1:18" ht="56.25" customHeight="1">
      <c r="A11" s="1204"/>
      <c r="B11" s="1204"/>
      <c r="C11" s="5" t="s">
        <v>324</v>
      </c>
      <c r="D11" s="5" t="s">
        <v>325</v>
      </c>
      <c r="E11" s="5" t="s">
        <v>323</v>
      </c>
    </row>
    <row r="12" spans="1:18" s="93" customFormat="1" ht="15.75" customHeight="1">
      <c r="A12" s="59">
        <v>1</v>
      </c>
      <c r="B12" s="58">
        <v>2</v>
      </c>
      <c r="C12" s="59">
        <v>3</v>
      </c>
      <c r="D12" s="58">
        <v>4</v>
      </c>
      <c r="E12" s="59">
        <v>5</v>
      </c>
    </row>
    <row r="13" spans="1:18" ht="18" customHeight="1">
      <c r="A13" s="15">
        <v>1</v>
      </c>
      <c r="B13" s="16"/>
      <c r="C13" s="16"/>
      <c r="D13" s="16"/>
      <c r="E13" s="24"/>
    </row>
    <row r="14" spans="1:18" ht="74.25" hidden="1" customHeight="1">
      <c r="A14" s="15">
        <v>2</v>
      </c>
      <c r="B14" s="16"/>
      <c r="C14" s="16"/>
      <c r="D14" s="16"/>
      <c r="E14" s="16"/>
    </row>
    <row r="15" spans="1:18" ht="12" customHeight="1">
      <c r="A15" s="15">
        <v>2</v>
      </c>
      <c r="B15" s="16"/>
      <c r="C15" s="16"/>
      <c r="D15" s="16"/>
      <c r="E15" s="16"/>
    </row>
    <row r="16" spans="1:18">
      <c r="A16" s="15">
        <v>3</v>
      </c>
      <c r="B16" s="16"/>
      <c r="C16" s="16"/>
      <c r="D16" s="16"/>
      <c r="E16" s="16"/>
    </row>
    <row r="17" spans="1:6" ht="15.75" customHeight="1">
      <c r="A17" s="15">
        <v>4</v>
      </c>
      <c r="B17" s="16"/>
      <c r="D17" s="16"/>
      <c r="E17" s="16"/>
    </row>
    <row r="18" spans="1:6" ht="12.75" customHeight="1">
      <c r="A18" s="15">
        <v>5</v>
      </c>
      <c r="B18" s="16"/>
      <c r="C18" s="16"/>
      <c r="D18" s="16"/>
      <c r="E18" s="16"/>
    </row>
    <row r="19" spans="1:6" ht="12.75" customHeight="1">
      <c r="A19" s="15">
        <v>6</v>
      </c>
      <c r="B19" s="16"/>
      <c r="C19" s="16"/>
      <c r="D19" s="16"/>
      <c r="E19" s="16"/>
    </row>
    <row r="20" spans="1:6">
      <c r="A20" s="15">
        <v>7</v>
      </c>
      <c r="B20" s="16"/>
      <c r="C20" s="16"/>
      <c r="D20" s="16"/>
      <c r="E20" s="24"/>
    </row>
    <row r="21" spans="1:6">
      <c r="A21" s="15">
        <v>8</v>
      </c>
      <c r="B21" s="16"/>
      <c r="C21" s="16"/>
      <c r="D21" s="16"/>
      <c r="E21" s="16"/>
    </row>
    <row r="22" spans="1:6">
      <c r="A22" s="15">
        <v>9</v>
      </c>
      <c r="B22" s="16"/>
      <c r="C22" s="16"/>
      <c r="D22" s="16"/>
      <c r="E22" s="16"/>
    </row>
    <row r="23" spans="1:6">
      <c r="A23" s="15">
        <v>10</v>
      </c>
      <c r="B23" s="16"/>
      <c r="C23" s="16"/>
      <c r="D23" s="16"/>
      <c r="E23" s="16"/>
    </row>
    <row r="24" spans="1:6">
      <c r="A24" s="15">
        <v>11</v>
      </c>
      <c r="B24" s="16"/>
      <c r="C24" s="16"/>
      <c r="D24" s="16"/>
      <c r="E24" s="16"/>
    </row>
    <row r="25" spans="1:6">
      <c r="A25" s="17">
        <v>12</v>
      </c>
      <c r="B25" s="16"/>
      <c r="C25" s="16"/>
      <c r="D25" s="16"/>
      <c r="E25" s="16"/>
    </row>
    <row r="26" spans="1:6">
      <c r="A26" s="17" t="s">
        <v>3</v>
      </c>
      <c r="B26" s="16"/>
      <c r="C26" s="16"/>
      <c r="D26" s="16"/>
      <c r="E26" s="16"/>
    </row>
    <row r="27" spans="1:6">
      <c r="A27" s="17" t="s">
        <v>3</v>
      </c>
      <c r="B27" s="16"/>
      <c r="C27" s="16"/>
      <c r="D27" s="16"/>
      <c r="E27" s="16"/>
    </row>
    <row r="28" spans="1:6">
      <c r="A28" s="3" t="s">
        <v>9</v>
      </c>
      <c r="B28" s="16"/>
      <c r="C28" s="16"/>
      <c r="D28" s="16"/>
      <c r="E28" s="16"/>
    </row>
    <row r="29" spans="1:6">
      <c r="E29" s="25"/>
    </row>
    <row r="30" spans="1:6">
      <c r="E30" s="8"/>
    </row>
    <row r="31" spans="1:6">
      <c r="A31" s="30" t="s">
        <v>5</v>
      </c>
      <c r="E31" s="30"/>
      <c r="F31" s="99"/>
    </row>
    <row r="32" spans="1:6" ht="12.75" customHeight="1">
      <c r="E32" s="98" t="s">
        <v>7</v>
      </c>
    </row>
    <row r="33" spans="5:8" ht="12.75" customHeight="1">
      <c r="E33" s="98" t="s">
        <v>10</v>
      </c>
    </row>
    <row r="34" spans="5:8">
      <c r="F34" s="1151"/>
      <c r="G34" s="1151"/>
      <c r="H34" s="1151"/>
    </row>
  </sheetData>
  <mergeCells count="7">
    <mergeCell ref="C3:E3"/>
    <mergeCell ref="A5:E5"/>
    <mergeCell ref="F34:H34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SheetLayoutView="80" workbookViewId="0">
      <selection activeCell="O12" sqref="O12"/>
    </sheetView>
  </sheetViews>
  <sheetFormatPr defaultRowHeight="12.75"/>
  <cols>
    <col min="1" max="1" width="8.285156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18">
      <c r="I1" s="1257" t="s">
        <v>430</v>
      </c>
      <c r="J1" s="1257"/>
    </row>
    <row r="2" spans="1:11" ht="18">
      <c r="C2" s="1261" t="s">
        <v>0</v>
      </c>
      <c r="D2" s="1261"/>
      <c r="E2" s="1261"/>
      <c r="F2" s="1261"/>
      <c r="G2" s="1261"/>
      <c r="H2" s="1261"/>
      <c r="I2" s="240"/>
      <c r="J2" s="213"/>
      <c r="K2" s="213"/>
    </row>
    <row r="3" spans="1:11" ht="21">
      <c r="B3" s="1262" t="s">
        <v>354</v>
      </c>
      <c r="C3" s="1262"/>
      <c r="D3" s="1262"/>
      <c r="E3" s="1262"/>
      <c r="F3" s="1262"/>
      <c r="G3" s="1262"/>
      <c r="H3" s="1262"/>
      <c r="I3" s="214"/>
      <c r="J3" s="214"/>
      <c r="K3" s="214"/>
    </row>
    <row r="4" spans="1:11" ht="21">
      <c r="C4" s="181"/>
      <c r="D4" s="181"/>
      <c r="E4" s="181"/>
      <c r="F4" s="181"/>
      <c r="G4" s="181"/>
      <c r="H4" s="181"/>
      <c r="I4" s="181"/>
      <c r="J4" s="214"/>
      <c r="K4" s="214"/>
    </row>
    <row r="5" spans="1:11" ht="20.25" customHeight="1">
      <c r="C5" s="1258" t="s">
        <v>381</v>
      </c>
      <c r="D5" s="1258"/>
      <c r="E5" s="1258"/>
      <c r="F5" s="1258"/>
      <c r="G5" s="1258"/>
      <c r="H5" s="1258"/>
      <c r="I5" s="1258"/>
    </row>
    <row r="6" spans="1:11" ht="20.25" customHeight="1">
      <c r="A6" t="s">
        <v>97</v>
      </c>
      <c r="C6" s="218"/>
      <c r="D6" s="218"/>
      <c r="E6" s="218"/>
      <c r="F6" s="218"/>
      <c r="G6" s="218"/>
      <c r="H6" s="218"/>
      <c r="I6" s="1260"/>
      <c r="J6" s="1260"/>
    </row>
    <row r="7" spans="1:11" ht="15" customHeight="1">
      <c r="A7" s="1253" t="s">
        <v>45</v>
      </c>
      <c r="B7" s="1253" t="s">
        <v>29</v>
      </c>
      <c r="C7" s="1253" t="s">
        <v>275</v>
      </c>
      <c r="D7" s="1253" t="s">
        <v>263</v>
      </c>
      <c r="E7" s="1254" t="s">
        <v>301</v>
      </c>
      <c r="F7" s="1253" t="s">
        <v>262</v>
      </c>
      <c r="G7" s="1253"/>
      <c r="H7" s="1253"/>
      <c r="I7" s="1253" t="s">
        <v>279</v>
      </c>
      <c r="J7" s="1254" t="s">
        <v>280</v>
      </c>
    </row>
    <row r="8" spans="1:11" ht="12.75" customHeight="1">
      <c r="A8" s="1253"/>
      <c r="B8" s="1253"/>
      <c r="C8" s="1253"/>
      <c r="D8" s="1253"/>
      <c r="E8" s="1255"/>
      <c r="F8" s="1253" t="s">
        <v>276</v>
      </c>
      <c r="G8" s="1254" t="s">
        <v>277</v>
      </c>
      <c r="H8" s="1253" t="s">
        <v>278</v>
      </c>
      <c r="I8" s="1253"/>
      <c r="J8" s="1255"/>
    </row>
    <row r="9" spans="1:11" ht="20.25" customHeight="1">
      <c r="A9" s="1253"/>
      <c r="B9" s="1253"/>
      <c r="C9" s="1253"/>
      <c r="D9" s="1253"/>
      <c r="E9" s="1255"/>
      <c r="F9" s="1253"/>
      <c r="G9" s="1255"/>
      <c r="H9" s="1253"/>
      <c r="I9" s="1253"/>
      <c r="J9" s="1255"/>
    </row>
    <row r="10" spans="1:11" ht="63.75" customHeight="1">
      <c r="A10" s="1253"/>
      <c r="B10" s="1253"/>
      <c r="C10" s="1253"/>
      <c r="D10" s="1253"/>
      <c r="E10" s="1256"/>
      <c r="F10" s="1253"/>
      <c r="G10" s="1256"/>
      <c r="H10" s="1253"/>
      <c r="I10" s="1253"/>
      <c r="J10" s="1256"/>
    </row>
    <row r="11" spans="1:11" ht="15">
      <c r="A11" s="220">
        <v>1</v>
      </c>
      <c r="B11" s="220">
        <v>2</v>
      </c>
      <c r="C11" s="221">
        <v>3</v>
      </c>
      <c r="D11" s="220">
        <v>4</v>
      </c>
      <c r="E11" s="221">
        <v>5</v>
      </c>
      <c r="F11" s="220">
        <v>6</v>
      </c>
      <c r="G11" s="221">
        <v>7</v>
      </c>
      <c r="H11" s="220">
        <v>8</v>
      </c>
      <c r="I11" s="221">
        <v>9</v>
      </c>
      <c r="J11" s="220">
        <v>10</v>
      </c>
    </row>
    <row r="12" spans="1:11" ht="15">
      <c r="A12" s="220">
        <v>1</v>
      </c>
      <c r="B12" s="220"/>
      <c r="C12" s="263"/>
      <c r="D12" s="264"/>
      <c r="E12" s="263"/>
      <c r="F12" s="264"/>
      <c r="G12" s="263"/>
      <c r="H12" s="264"/>
      <c r="I12" s="263"/>
      <c r="J12" s="220"/>
    </row>
    <row r="13" spans="1:11" ht="15">
      <c r="A13" s="220">
        <v>2</v>
      </c>
      <c r="B13" s="220"/>
      <c r="C13" s="263"/>
      <c r="D13" s="264"/>
      <c r="E13" s="263"/>
      <c r="F13" s="264"/>
      <c r="G13" s="263"/>
      <c r="H13" s="264"/>
      <c r="I13" s="263"/>
      <c r="J13" s="220"/>
    </row>
    <row r="14" spans="1:11" ht="15">
      <c r="A14" s="220">
        <v>3</v>
      </c>
      <c r="B14" s="220"/>
      <c r="C14" s="263"/>
      <c r="D14" s="264"/>
      <c r="E14" s="263"/>
      <c r="F14" s="264"/>
      <c r="G14" s="263"/>
      <c r="H14" s="264"/>
      <c r="I14" s="263"/>
      <c r="J14" s="220"/>
    </row>
    <row r="15" spans="1:11" ht="15">
      <c r="A15" s="220">
        <v>4</v>
      </c>
      <c r="B15" s="220"/>
      <c r="C15" s="263"/>
      <c r="D15" s="264"/>
      <c r="E15" s="263"/>
      <c r="F15" s="264"/>
      <c r="G15" s="263"/>
      <c r="H15" s="264"/>
      <c r="I15" s="263"/>
      <c r="J15" s="220"/>
    </row>
    <row r="16" spans="1:11" ht="15">
      <c r="A16" s="220">
        <v>5</v>
      </c>
      <c r="B16" s="220"/>
      <c r="C16" s="263"/>
      <c r="D16" s="264"/>
      <c r="E16" s="263"/>
      <c r="F16" s="264"/>
      <c r="G16" s="263"/>
      <c r="H16" s="264"/>
      <c r="I16" s="263"/>
      <c r="J16" s="220"/>
    </row>
    <row r="17" spans="1:10" ht="15">
      <c r="A17" s="220">
        <v>6</v>
      </c>
      <c r="B17" s="220"/>
      <c r="C17" s="263"/>
      <c r="D17" s="264"/>
      <c r="E17" s="263"/>
      <c r="F17" s="264"/>
      <c r="G17" s="263"/>
      <c r="H17" s="264"/>
      <c r="I17" s="263"/>
      <c r="J17" s="220"/>
    </row>
    <row r="18" spans="1:10" ht="15">
      <c r="A18" s="220">
        <v>7</v>
      </c>
      <c r="B18" s="220"/>
      <c r="C18" s="263"/>
      <c r="D18" s="264"/>
      <c r="E18" s="263"/>
      <c r="F18" s="264"/>
      <c r="G18" s="263"/>
      <c r="H18" s="264"/>
      <c r="I18" s="263"/>
      <c r="J18" s="220"/>
    </row>
    <row r="19" spans="1:10" ht="15">
      <c r="A19" s="220">
        <v>8</v>
      </c>
      <c r="B19" s="220"/>
      <c r="C19" s="263"/>
      <c r="D19" s="264"/>
      <c r="E19" s="263"/>
      <c r="F19" s="264"/>
      <c r="G19" s="263"/>
      <c r="H19" s="264"/>
      <c r="I19" s="263"/>
      <c r="J19" s="220"/>
    </row>
    <row r="20" spans="1:10" ht="15">
      <c r="A20" s="220">
        <v>9</v>
      </c>
      <c r="B20" s="7"/>
      <c r="C20" s="222"/>
      <c r="D20" s="222"/>
      <c r="E20" s="222"/>
      <c r="F20" s="222"/>
      <c r="G20" s="222"/>
      <c r="H20" s="222"/>
      <c r="I20" s="222"/>
      <c r="J20" s="7"/>
    </row>
    <row r="21" spans="1:10" ht="15">
      <c r="A21" s="220">
        <v>10</v>
      </c>
      <c r="B21" s="7"/>
      <c r="C21" s="223"/>
      <c r="D21" s="223"/>
      <c r="E21" s="223"/>
      <c r="F21" s="223"/>
      <c r="G21" s="223"/>
      <c r="H21" s="223"/>
      <c r="I21" s="223"/>
      <c r="J21" s="7"/>
    </row>
    <row r="22" spans="1:10" ht="15">
      <c r="A22" s="220">
        <v>11</v>
      </c>
      <c r="B22" s="7"/>
      <c r="C22" s="223"/>
      <c r="D22" s="223"/>
      <c r="E22" s="223"/>
      <c r="F22" s="223"/>
      <c r="G22" s="223"/>
      <c r="H22" s="223"/>
      <c r="I22" s="223"/>
      <c r="J22" s="7"/>
    </row>
    <row r="23" spans="1:10" ht="15">
      <c r="A23" s="220">
        <v>12</v>
      </c>
      <c r="B23" s="7"/>
      <c r="C23" s="223"/>
      <c r="D23" s="223"/>
      <c r="E23" s="223"/>
      <c r="F23" s="223"/>
      <c r="G23" s="223"/>
      <c r="H23" s="223"/>
      <c r="I23" s="223"/>
      <c r="J23" s="7"/>
    </row>
    <row r="24" spans="1:10" ht="15">
      <c r="A24" s="220">
        <v>13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220">
        <v>14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5" t="s">
        <v>3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15" t="s">
        <v>3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24" t="s">
        <v>9</v>
      </c>
      <c r="B28" s="7"/>
      <c r="C28" s="7"/>
      <c r="D28" s="7"/>
      <c r="E28" s="7"/>
      <c r="F28" s="7"/>
      <c r="G28" s="7"/>
      <c r="H28" s="7"/>
      <c r="I28" s="7"/>
      <c r="J28" s="7"/>
    </row>
    <row r="30" spans="1:10">
      <c r="A30" s="188"/>
      <c r="B30" s="188"/>
      <c r="C30" s="188"/>
      <c r="D30" s="188"/>
      <c r="E30" s="188"/>
      <c r="H30" s="189" t="s">
        <v>6</v>
      </c>
    </row>
    <row r="31" spans="1:10" ht="15" customHeight="1">
      <c r="A31" s="188"/>
      <c r="B31" s="188"/>
      <c r="C31" s="188"/>
      <c r="D31" s="188"/>
      <c r="E31" s="188"/>
      <c r="H31" s="1259" t="s">
        <v>7</v>
      </c>
      <c r="I31" s="1259"/>
    </row>
    <row r="32" spans="1:10" ht="15" customHeight="1">
      <c r="A32" s="188"/>
      <c r="B32" s="188"/>
      <c r="C32" s="188"/>
      <c r="D32" s="188"/>
      <c r="E32" s="188"/>
      <c r="H32" s="1259" t="s">
        <v>56</v>
      </c>
      <c r="I32" s="1259"/>
    </row>
    <row r="33" spans="1:8">
      <c r="A33" s="188" t="s">
        <v>5</v>
      </c>
      <c r="C33" s="188"/>
      <c r="D33" s="188"/>
      <c r="E33" s="188"/>
      <c r="H33" s="190" t="s">
        <v>55</v>
      </c>
    </row>
  </sheetData>
  <mergeCells count="18">
    <mergeCell ref="I1:J1"/>
    <mergeCell ref="C5:I5"/>
    <mergeCell ref="H32:I32"/>
    <mergeCell ref="D7:D10"/>
    <mergeCell ref="I6:J6"/>
    <mergeCell ref="C2:H2"/>
    <mergeCell ref="B3:H3"/>
    <mergeCell ref="J7:J10"/>
    <mergeCell ref="F8:F10"/>
    <mergeCell ref="G8:G10"/>
    <mergeCell ref="H31:I31"/>
    <mergeCell ref="A7:A10"/>
    <mergeCell ref="H8:H10"/>
    <mergeCell ref="I7:I10"/>
    <mergeCell ref="E7:E10"/>
    <mergeCell ref="B7:B10"/>
    <mergeCell ref="C7:C10"/>
    <mergeCell ref="F7:H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SheetLayoutView="68" workbookViewId="0">
      <selection activeCell="M14" sqref="M14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18">
      <c r="A1" s="1261" t="s">
        <v>0</v>
      </c>
      <c r="B1" s="1261"/>
      <c r="C1" s="1261"/>
      <c r="D1" s="1261"/>
      <c r="E1" s="1261"/>
      <c r="F1" s="1261"/>
      <c r="G1" s="1261"/>
      <c r="H1" s="1261"/>
      <c r="I1" s="213"/>
      <c r="J1" s="270" t="s">
        <v>349</v>
      </c>
    </row>
    <row r="2" spans="1:13" ht="21">
      <c r="A2" s="1262" t="s">
        <v>354</v>
      </c>
      <c r="B2" s="1262"/>
      <c r="C2" s="1262"/>
      <c r="D2" s="1262"/>
      <c r="E2" s="1262"/>
      <c r="F2" s="1262"/>
      <c r="G2" s="1262"/>
      <c r="H2" s="1262"/>
      <c r="I2" s="1262"/>
      <c r="J2" s="1262"/>
    </row>
    <row r="3" spans="1:13" ht="15">
      <c r="A3" s="182"/>
      <c r="B3" s="182"/>
      <c r="C3" s="182"/>
      <c r="D3" s="182"/>
      <c r="E3" s="182"/>
      <c r="F3" s="182"/>
      <c r="G3" s="182"/>
      <c r="H3" s="182"/>
      <c r="I3" s="182"/>
    </row>
    <row r="4" spans="1:13" ht="18">
      <c r="A4" s="1261" t="s">
        <v>348</v>
      </c>
      <c r="B4" s="1261"/>
      <c r="C4" s="1261"/>
      <c r="D4" s="1261"/>
      <c r="E4" s="1261"/>
      <c r="F4" s="1261"/>
      <c r="G4" s="1261"/>
      <c r="H4" s="1261"/>
      <c r="I4" s="1261"/>
    </row>
    <row r="5" spans="1:13" ht="15">
      <c r="A5" s="183" t="s">
        <v>163</v>
      </c>
      <c r="B5" s="183"/>
      <c r="C5" s="183"/>
      <c r="D5" s="183"/>
      <c r="E5" s="183"/>
      <c r="F5" s="183"/>
      <c r="G5" s="183"/>
      <c r="H5" s="183"/>
      <c r="I5" s="182" t="s">
        <v>359</v>
      </c>
    </row>
    <row r="6" spans="1:13" ht="25.5" customHeight="1">
      <c r="A6" s="1265" t="s">
        <v>1</v>
      </c>
      <c r="B6" s="1265" t="s">
        <v>264</v>
      </c>
      <c r="C6" s="1204" t="s">
        <v>265</v>
      </c>
      <c r="D6" s="1204"/>
      <c r="E6" s="1204"/>
      <c r="F6" s="1266" t="s">
        <v>268</v>
      </c>
      <c r="G6" s="1267"/>
      <c r="H6" s="1267"/>
      <c r="I6" s="1268"/>
      <c r="J6" s="1263" t="s">
        <v>272</v>
      </c>
    </row>
    <row r="7" spans="1:13" ht="63" customHeight="1">
      <c r="A7" s="1265"/>
      <c r="B7" s="1265"/>
      <c r="C7" s="33" t="s">
        <v>61</v>
      </c>
      <c r="D7" s="33" t="s">
        <v>266</v>
      </c>
      <c r="E7" s="33" t="s">
        <v>267</v>
      </c>
      <c r="F7" s="216" t="s">
        <v>269</v>
      </c>
      <c r="G7" s="216" t="s">
        <v>270</v>
      </c>
      <c r="H7" s="216" t="s">
        <v>271</v>
      </c>
      <c r="I7" s="216" t="s">
        <v>33</v>
      </c>
      <c r="J7" s="1264"/>
    </row>
    <row r="8" spans="1:13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171</v>
      </c>
      <c r="G8" s="185" t="s">
        <v>191</v>
      </c>
      <c r="H8" s="185" t="s">
        <v>192</v>
      </c>
      <c r="I8" s="185" t="s">
        <v>193</v>
      </c>
      <c r="J8" s="185" t="s">
        <v>210</v>
      </c>
    </row>
    <row r="9" spans="1:1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3">
      <c r="A13" s="7"/>
      <c r="B13" s="7"/>
      <c r="C13" s="7"/>
      <c r="D13" s="7"/>
      <c r="E13" s="7"/>
      <c r="F13" s="7"/>
      <c r="G13" s="7"/>
      <c r="H13" s="7"/>
      <c r="I13" s="7"/>
      <c r="J13" s="7"/>
      <c r="M13" s="12" t="s">
        <v>273</v>
      </c>
    </row>
    <row r="14" spans="1:1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20" spans="1:10" ht="12.75" customHeight="1">
      <c r="A20" s="188"/>
      <c r="B20" s="188"/>
      <c r="C20" s="188"/>
      <c r="D20" s="188"/>
      <c r="I20" s="1259" t="s">
        <v>6</v>
      </c>
      <c r="J20" s="1259"/>
    </row>
    <row r="21" spans="1:10" ht="12.75" customHeight="1">
      <c r="A21" s="188"/>
      <c r="B21" s="188"/>
      <c r="C21" s="188"/>
      <c r="D21" s="188"/>
      <c r="I21" s="1259" t="s">
        <v>7</v>
      </c>
      <c r="J21" s="1259"/>
    </row>
    <row r="22" spans="1:10" ht="12.75" customHeight="1">
      <c r="A22" s="188"/>
      <c r="B22" s="188"/>
      <c r="C22" s="188"/>
      <c r="D22" s="188"/>
      <c r="J22" s="189" t="s">
        <v>56</v>
      </c>
    </row>
    <row r="23" spans="1:10">
      <c r="A23" s="188" t="s">
        <v>5</v>
      </c>
      <c r="C23" s="188"/>
      <c r="D23" s="188"/>
      <c r="J23" s="190" t="s">
        <v>55</v>
      </c>
    </row>
  </sheetData>
  <mergeCells count="10">
    <mergeCell ref="J6:J7"/>
    <mergeCell ref="A1:H1"/>
    <mergeCell ref="I20:J20"/>
    <mergeCell ref="I21:J21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80" workbookViewId="0">
      <selection activeCell="G8" sqref="G8"/>
    </sheetView>
  </sheetViews>
  <sheetFormatPr defaultColWidth="9.140625" defaultRowHeight="12.75"/>
  <cols>
    <col min="1" max="1" width="5.28515625" style="188" customWidth="1"/>
    <col min="2" max="2" width="8.5703125" style="188" customWidth="1"/>
    <col min="3" max="3" width="32.140625" style="188" customWidth="1"/>
    <col min="4" max="4" width="15.140625" style="188" customWidth="1"/>
    <col min="5" max="6" width="11.7109375" style="188" customWidth="1"/>
    <col min="7" max="7" width="13.7109375" style="188" customWidth="1"/>
    <col min="8" max="8" width="20.140625" style="188" customWidth="1"/>
    <col min="9" max="16384" width="9.140625" style="188"/>
  </cols>
  <sheetData>
    <row r="1" spans="1:8">
      <c r="A1" s="188" t="s">
        <v>4</v>
      </c>
      <c r="H1" s="204" t="s">
        <v>351</v>
      </c>
    </row>
    <row r="2" spans="1:8" s="192" customFormat="1" ht="15.75">
      <c r="A2" s="1214" t="s">
        <v>0</v>
      </c>
      <c r="B2" s="1214"/>
      <c r="C2" s="1214"/>
      <c r="D2" s="1214"/>
      <c r="E2" s="1214"/>
      <c r="F2" s="1214"/>
      <c r="G2" s="1214"/>
      <c r="H2" s="1214"/>
    </row>
    <row r="3" spans="1:8" s="192" customFormat="1" ht="20.25" customHeight="1">
      <c r="A3" s="1215" t="s">
        <v>354</v>
      </c>
      <c r="B3" s="1215"/>
      <c r="C3" s="1215"/>
      <c r="D3" s="1215"/>
      <c r="E3" s="1215"/>
      <c r="F3" s="1215"/>
      <c r="G3" s="1215"/>
      <c r="H3" s="1215"/>
    </row>
    <row r="5" spans="1:8" s="192" customFormat="1" ht="15.75">
      <c r="A5" s="1278" t="s">
        <v>350</v>
      </c>
      <c r="B5" s="1278"/>
      <c r="C5" s="1278"/>
      <c r="D5" s="1278"/>
      <c r="E5" s="1278"/>
      <c r="F5" s="1278"/>
      <c r="G5" s="1278"/>
      <c r="H5" s="1279"/>
    </row>
    <row r="7" spans="1:8">
      <c r="A7" s="1280" t="s">
        <v>96</v>
      </c>
      <c r="B7" s="1280"/>
      <c r="C7" s="194"/>
      <c r="D7" s="195"/>
      <c r="E7" s="195"/>
      <c r="F7" s="195"/>
      <c r="G7" s="195"/>
    </row>
    <row r="9" spans="1:8" ht="13.9" customHeight="1">
      <c r="A9" s="205"/>
      <c r="B9" s="205"/>
      <c r="C9" s="205"/>
      <c r="D9" s="205"/>
      <c r="E9" s="205"/>
      <c r="F9" s="205"/>
      <c r="G9" s="205"/>
    </row>
    <row r="10" spans="1:8" s="196" customFormat="1">
      <c r="A10" s="188"/>
      <c r="B10" s="188"/>
      <c r="C10" s="188"/>
      <c r="D10" s="188"/>
      <c r="E10" s="188"/>
      <c r="F10" s="188"/>
      <c r="G10" s="188"/>
      <c r="H10" s="101"/>
    </row>
    <row r="11" spans="1:8" s="196" customFormat="1" ht="39.75" customHeight="1">
      <c r="A11" s="197"/>
      <c r="B11" s="1270" t="s">
        <v>185</v>
      </c>
      <c r="C11" s="1270" t="s">
        <v>186</v>
      </c>
      <c r="D11" s="1272" t="s">
        <v>187</v>
      </c>
      <c r="E11" s="1273"/>
      <c r="F11" s="1273"/>
      <c r="G11" s="1274"/>
      <c r="H11" s="1270" t="s">
        <v>49</v>
      </c>
    </row>
    <row r="12" spans="1:8" s="196" customFormat="1" ht="25.5">
      <c r="A12" s="198"/>
      <c r="B12" s="1271"/>
      <c r="C12" s="1271"/>
      <c r="D12" s="206" t="s">
        <v>188</v>
      </c>
      <c r="E12" s="206" t="s">
        <v>189</v>
      </c>
      <c r="F12" s="206" t="s">
        <v>190</v>
      </c>
      <c r="G12" s="206" t="s">
        <v>9</v>
      </c>
      <c r="H12" s="1271"/>
    </row>
    <row r="13" spans="1:8" s="196" customFormat="1" ht="15">
      <c r="A13" s="198"/>
      <c r="B13" s="207" t="s">
        <v>164</v>
      </c>
      <c r="C13" s="207" t="s">
        <v>165</v>
      </c>
      <c r="D13" s="207" t="s">
        <v>166</v>
      </c>
      <c r="E13" s="207" t="s">
        <v>167</v>
      </c>
      <c r="F13" s="207" t="s">
        <v>168</v>
      </c>
      <c r="G13" s="207" t="s">
        <v>169</v>
      </c>
      <c r="H13" s="207" t="s">
        <v>170</v>
      </c>
    </row>
    <row r="14" spans="1:8" s="208" customFormat="1" ht="15" customHeight="1">
      <c r="B14" s="209" t="s">
        <v>21</v>
      </c>
      <c r="C14" s="1275" t="s">
        <v>194</v>
      </c>
      <c r="D14" s="1276"/>
      <c r="E14" s="1276"/>
      <c r="F14" s="1276"/>
      <c r="G14" s="1276"/>
      <c r="H14" s="1277"/>
    </row>
    <row r="15" spans="1:8" s="211" customFormat="1">
      <c r="B15" s="210"/>
      <c r="C15" s="210">
        <v>1</v>
      </c>
      <c r="D15" s="210"/>
      <c r="E15" s="210"/>
      <c r="F15" s="210"/>
      <c r="G15" s="210"/>
      <c r="H15" s="210"/>
    </row>
    <row r="16" spans="1:8" ht="14.25">
      <c r="A16" s="201"/>
      <c r="B16" s="120"/>
      <c r="C16" s="212">
        <v>2</v>
      </c>
      <c r="D16" s="120"/>
      <c r="E16" s="120"/>
      <c r="F16" s="120"/>
      <c r="G16" s="120"/>
      <c r="H16" s="120"/>
    </row>
    <row r="17" spans="1:8">
      <c r="B17" s="200"/>
      <c r="C17" s="212">
        <v>3</v>
      </c>
      <c r="D17" s="200"/>
      <c r="E17" s="121"/>
      <c r="F17" s="121"/>
      <c r="G17" s="121"/>
      <c r="H17" s="120"/>
    </row>
    <row r="18" spans="1:8" s="109" customFormat="1">
      <c r="B18" s="120"/>
      <c r="C18" s="212">
        <v>4</v>
      </c>
      <c r="D18" s="120"/>
      <c r="E18" s="120"/>
      <c r="F18" s="120"/>
      <c r="G18" s="120"/>
      <c r="H18" s="112"/>
    </row>
    <row r="19" spans="1:8" s="109" customFormat="1">
      <c r="B19" s="120"/>
      <c r="C19" s="212"/>
      <c r="D19" s="120"/>
      <c r="E19" s="120"/>
      <c r="F19" s="120"/>
      <c r="G19" s="120"/>
      <c r="H19" s="112"/>
    </row>
    <row r="20" spans="1:8" s="109" customFormat="1">
      <c r="B20" s="120"/>
      <c r="C20" s="212"/>
      <c r="D20" s="120"/>
      <c r="E20" s="120"/>
      <c r="F20" s="120"/>
      <c r="G20" s="120"/>
      <c r="H20" s="112"/>
    </row>
    <row r="21" spans="1:8" s="109" customFormat="1" ht="21.75" customHeight="1">
      <c r="B21" s="209" t="s">
        <v>25</v>
      </c>
      <c r="C21" s="1275" t="s">
        <v>307</v>
      </c>
      <c r="D21" s="1276"/>
      <c r="E21" s="1276"/>
      <c r="F21" s="1276"/>
      <c r="G21" s="1276"/>
      <c r="H21" s="1277"/>
    </row>
    <row r="22" spans="1:8" s="109" customFormat="1">
      <c r="A22" s="203" t="s">
        <v>184</v>
      </c>
      <c r="B22" s="202"/>
      <c r="C22" s="210">
        <v>1</v>
      </c>
      <c r="D22" s="202"/>
      <c r="E22" s="202"/>
      <c r="F22" s="202"/>
      <c r="G22" s="202"/>
      <c r="H22" s="112"/>
    </row>
    <row r="23" spans="1:8">
      <c r="B23" s="120"/>
      <c r="C23" s="212">
        <v>2</v>
      </c>
      <c r="D23" s="120"/>
      <c r="E23" s="120"/>
      <c r="F23" s="120"/>
      <c r="G23" s="120"/>
      <c r="H23" s="120"/>
    </row>
    <row r="24" spans="1:8">
      <c r="B24" s="120"/>
      <c r="C24" s="212">
        <v>3</v>
      </c>
      <c r="D24" s="120"/>
      <c r="E24" s="120"/>
      <c r="F24" s="120"/>
      <c r="G24" s="120"/>
      <c r="H24" s="120"/>
    </row>
    <row r="25" spans="1:8">
      <c r="B25" s="120"/>
      <c r="C25" s="212">
        <v>4</v>
      </c>
      <c r="D25" s="120"/>
      <c r="E25" s="120"/>
      <c r="F25" s="120"/>
      <c r="G25" s="120"/>
      <c r="H25" s="120"/>
    </row>
    <row r="26" spans="1:8">
      <c r="B26" s="120"/>
      <c r="C26" s="212"/>
      <c r="D26" s="120"/>
      <c r="E26" s="120"/>
      <c r="F26" s="120"/>
      <c r="G26" s="120"/>
      <c r="H26" s="120"/>
    </row>
    <row r="27" spans="1:8">
      <c r="B27" s="120"/>
      <c r="C27" s="120"/>
      <c r="D27" s="120"/>
      <c r="E27" s="120"/>
      <c r="F27" s="120"/>
      <c r="G27" s="120"/>
      <c r="H27" s="120"/>
    </row>
    <row r="28" spans="1:8" ht="12.75" customHeight="1">
      <c r="D28" s="1269" t="s">
        <v>6</v>
      </c>
      <c r="E28" s="1269"/>
      <c r="F28" s="1269"/>
      <c r="G28" s="1269"/>
    </row>
    <row r="29" spans="1:8" ht="12.75" customHeight="1">
      <c r="D29" s="1259" t="s">
        <v>7</v>
      </c>
      <c r="E29" s="1259"/>
      <c r="F29" s="1259"/>
      <c r="G29" s="1259"/>
    </row>
    <row r="30" spans="1:8" ht="12.75" customHeight="1">
      <c r="D30" s="1259" t="s">
        <v>56</v>
      </c>
      <c r="E30" s="1259"/>
      <c r="F30" s="1259"/>
      <c r="G30" s="1259"/>
    </row>
    <row r="31" spans="1:8">
      <c r="B31" s="188" t="s">
        <v>5</v>
      </c>
    </row>
  </sheetData>
  <mergeCells count="13">
    <mergeCell ref="H11:H12"/>
    <mergeCell ref="C14:H14"/>
    <mergeCell ref="C21:H21"/>
    <mergeCell ref="A2:H2"/>
    <mergeCell ref="A3:H3"/>
    <mergeCell ref="A5:H5"/>
    <mergeCell ref="A7:B7"/>
    <mergeCell ref="D28:G28"/>
    <mergeCell ref="D29:G29"/>
    <mergeCell ref="D30:G30"/>
    <mergeCell ref="B11:B12"/>
    <mergeCell ref="C11:C12"/>
    <mergeCell ref="D11:G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SheetLayoutView="100" workbookViewId="0">
      <selection activeCell="K7" sqref="K7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>
      <c r="A1" s="1261" t="s">
        <v>0</v>
      </c>
      <c r="B1" s="1261"/>
      <c r="C1" s="1261"/>
      <c r="D1" s="1261"/>
      <c r="E1" s="1261"/>
      <c r="F1" s="1261"/>
      <c r="G1" s="180" t="s">
        <v>388</v>
      </c>
    </row>
    <row r="2" spans="1:7" ht="21">
      <c r="A2" s="1262" t="s">
        <v>354</v>
      </c>
      <c r="B2" s="1262"/>
      <c r="C2" s="1262"/>
      <c r="D2" s="1262"/>
      <c r="E2" s="1262"/>
      <c r="F2" s="1262"/>
      <c r="G2" s="1262"/>
    </row>
    <row r="3" spans="1:7" ht="15">
      <c r="A3" s="182"/>
      <c r="B3" s="182"/>
    </row>
    <row r="4" spans="1:7" ht="18" customHeight="1">
      <c r="A4" s="1283" t="s">
        <v>389</v>
      </c>
      <c r="B4" s="1283"/>
      <c r="C4" s="1283"/>
      <c r="D4" s="1283"/>
      <c r="E4" s="1283"/>
      <c r="F4" s="1283"/>
      <c r="G4" s="1283"/>
    </row>
    <row r="5" spans="1:7" ht="15">
      <c r="A5" s="183" t="s">
        <v>163</v>
      </c>
      <c r="B5" s="183"/>
    </row>
    <row r="6" spans="1:7" ht="15">
      <c r="A6" s="183"/>
      <c r="B6" s="183"/>
      <c r="F6" s="1221" t="s">
        <v>359</v>
      </c>
      <c r="G6" s="1221"/>
    </row>
    <row r="7" spans="1:7" ht="59.25" customHeight="1">
      <c r="A7" s="184" t="s">
        <v>1</v>
      </c>
      <c r="B7" s="278" t="s">
        <v>2</v>
      </c>
      <c r="C7" s="280" t="s">
        <v>390</v>
      </c>
      <c r="D7" s="280" t="s">
        <v>391</v>
      </c>
      <c r="E7" s="280" t="s">
        <v>392</v>
      </c>
      <c r="F7" s="280" t="s">
        <v>393</v>
      </c>
      <c r="G7" s="280" t="s">
        <v>394</v>
      </c>
    </row>
    <row r="8" spans="1:7" s="180" customFormat="1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</row>
    <row r="9" spans="1:7">
      <c r="A9" s="7"/>
      <c r="B9" s="7"/>
      <c r="C9" s="186"/>
      <c r="D9" s="186"/>
      <c r="E9" s="186"/>
      <c r="F9" s="186"/>
      <c r="G9" s="186"/>
    </row>
    <row r="10" spans="1:7">
      <c r="A10" s="7"/>
      <c r="B10" s="7"/>
      <c r="C10" s="186"/>
      <c r="D10" s="186"/>
      <c r="E10" s="186"/>
      <c r="F10" s="186"/>
    </row>
    <row r="11" spans="1:7">
      <c r="A11" s="7"/>
      <c r="B11" s="7"/>
      <c r="C11" s="186"/>
      <c r="D11" s="186"/>
      <c r="E11" s="186"/>
      <c r="F11" s="186"/>
      <c r="G11" s="186"/>
    </row>
    <row r="12" spans="1:7">
      <c r="A12" s="7"/>
      <c r="B12" s="7"/>
      <c r="C12" s="186"/>
      <c r="D12" s="186"/>
      <c r="E12" s="186"/>
      <c r="F12" s="186"/>
      <c r="G12" s="186"/>
    </row>
    <row r="13" spans="1:7">
      <c r="A13" s="7"/>
      <c r="B13" s="7"/>
      <c r="C13" s="186"/>
      <c r="D13" s="186"/>
      <c r="E13" s="186"/>
      <c r="F13" s="186"/>
      <c r="G13" s="186"/>
    </row>
    <row r="14" spans="1:7">
      <c r="A14" s="7"/>
      <c r="B14" s="7"/>
      <c r="C14" s="186"/>
      <c r="D14" s="186"/>
      <c r="E14" s="186"/>
      <c r="F14" s="186"/>
      <c r="G14" s="186"/>
    </row>
    <row r="15" spans="1:7">
      <c r="A15" s="7"/>
      <c r="B15" s="7"/>
      <c r="C15" s="186"/>
      <c r="D15" s="186"/>
      <c r="E15" s="186"/>
      <c r="F15" s="186"/>
      <c r="G15" s="186"/>
    </row>
    <row r="16" spans="1:7">
      <c r="A16" s="7"/>
      <c r="B16" s="7"/>
      <c r="C16" s="186"/>
      <c r="D16" s="186"/>
      <c r="E16" s="186"/>
      <c r="F16" s="186"/>
      <c r="G16" s="186"/>
    </row>
    <row r="18" spans="1:13">
      <c r="A18" s="187"/>
    </row>
    <row r="21" spans="1:13" ht="15" customHeight="1">
      <c r="A21" s="281"/>
      <c r="B21" s="281"/>
      <c r="C21" s="281"/>
      <c r="D21" s="281"/>
      <c r="E21" s="281"/>
      <c r="F21" s="1281" t="s">
        <v>6</v>
      </c>
      <c r="G21" s="1281"/>
      <c r="H21" s="282"/>
      <c r="I21" s="282"/>
    </row>
    <row r="22" spans="1:13" ht="15" customHeight="1">
      <c r="A22" s="281"/>
      <c r="B22" s="281"/>
      <c r="C22" s="281"/>
      <c r="D22" s="281"/>
      <c r="E22" s="281"/>
      <c r="F22" s="1281" t="s">
        <v>7</v>
      </c>
      <c r="G22" s="1281"/>
      <c r="H22" s="282"/>
      <c r="I22" s="282"/>
    </row>
    <row r="23" spans="1:13" ht="15" customHeight="1">
      <c r="A23" s="281"/>
      <c r="B23" s="281"/>
      <c r="C23" s="281"/>
      <c r="D23" s="281"/>
      <c r="E23" s="281"/>
      <c r="F23" s="1281" t="s">
        <v>56</v>
      </c>
      <c r="G23" s="1281"/>
      <c r="H23" s="282"/>
      <c r="I23" s="282"/>
    </row>
    <row r="24" spans="1:13">
      <c r="A24" s="281" t="s">
        <v>5</v>
      </c>
      <c r="C24" s="281"/>
      <c r="D24" s="281"/>
      <c r="E24" s="281"/>
      <c r="F24" s="1282" t="s">
        <v>55</v>
      </c>
      <c r="G24" s="1282"/>
      <c r="H24" s="281"/>
      <c r="I24" s="281"/>
    </row>
    <row r="25" spans="1:13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</sheetData>
  <mergeCells count="8">
    <mergeCell ref="F23:G23"/>
    <mergeCell ref="F24:G24"/>
    <mergeCell ref="A1:F1"/>
    <mergeCell ref="A2:G2"/>
    <mergeCell ref="A4:G4"/>
    <mergeCell ref="F6:G6"/>
    <mergeCell ref="F21:G21"/>
    <mergeCell ref="F22:G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30"/>
  <sheetViews>
    <sheetView view="pageBreakPreview" zoomScale="70" zoomScaleSheetLayoutView="70" workbookViewId="0">
      <selection activeCell="L34" sqref="L34"/>
    </sheetView>
  </sheetViews>
  <sheetFormatPr defaultColWidth="9.140625" defaultRowHeight="12.75"/>
  <cols>
    <col min="1" max="14" width="9.140625" style="367"/>
    <col min="15" max="15" width="12.42578125" style="367" customWidth="1"/>
    <col min="16" max="16384" width="9.140625" style="367"/>
  </cols>
  <sheetData>
    <row r="130" spans="1:1">
      <c r="A130" s="367" t="s">
        <v>902</v>
      </c>
    </row>
  </sheetData>
  <printOptions horizontalCentered="1"/>
  <pageMargins left="0.70866141732283505" right="0.70866141732283505" top="1.1000000000000001" bottom="0" header="1.2" footer="0.31496062992126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topLeftCell="A19" zoomScale="120" zoomScaleSheetLayoutView="120" workbookViewId="0">
      <selection activeCell="C129" sqref="C129"/>
    </sheetView>
  </sheetViews>
  <sheetFormatPr defaultColWidth="9.140625" defaultRowHeight="12.75"/>
  <cols>
    <col min="1" max="1" width="8.7109375" style="367" customWidth="1"/>
    <col min="2" max="2" width="11.7109375" style="367" customWidth="1"/>
    <col min="3" max="3" width="114.5703125" style="367" customWidth="1"/>
    <col min="4" max="16384" width="9.140625" style="367"/>
  </cols>
  <sheetData>
    <row r="1" spans="1:7" ht="21.75" customHeight="1">
      <c r="A1" s="1284" t="s">
        <v>903</v>
      </c>
      <c r="B1" s="1284"/>
      <c r="C1" s="1284"/>
      <c r="D1" s="1284"/>
      <c r="E1" s="798"/>
      <c r="F1" s="798"/>
      <c r="G1" s="798"/>
    </row>
    <row r="2" spans="1:7">
      <c r="A2" s="684" t="s">
        <v>45</v>
      </c>
      <c r="B2" s="684" t="s">
        <v>904</v>
      </c>
      <c r="C2" s="684" t="s">
        <v>905</v>
      </c>
    </row>
    <row r="3" spans="1:7">
      <c r="A3" s="377">
        <v>1</v>
      </c>
      <c r="B3" s="799" t="s">
        <v>906</v>
      </c>
      <c r="C3" s="799" t="s">
        <v>907</v>
      </c>
    </row>
    <row r="4" spans="1:7">
      <c r="A4" s="377">
        <v>2</v>
      </c>
      <c r="B4" s="799" t="s">
        <v>908</v>
      </c>
      <c r="C4" s="799" t="s">
        <v>909</v>
      </c>
    </row>
    <row r="5" spans="1:7">
      <c r="A5" s="377">
        <v>3</v>
      </c>
      <c r="B5" s="799" t="s">
        <v>910</v>
      </c>
      <c r="C5" s="799" t="s">
        <v>911</v>
      </c>
    </row>
    <row r="6" spans="1:7">
      <c r="A6" s="377">
        <v>4</v>
      </c>
      <c r="B6" s="799" t="s">
        <v>912</v>
      </c>
      <c r="C6" s="799" t="s">
        <v>913</v>
      </c>
    </row>
    <row r="7" spans="1:7">
      <c r="A7" s="377">
        <v>5</v>
      </c>
      <c r="B7" s="799" t="s">
        <v>914</v>
      </c>
      <c r="C7" s="799" t="s">
        <v>915</v>
      </c>
    </row>
    <row r="8" spans="1:7">
      <c r="A8" s="377">
        <v>6</v>
      </c>
      <c r="B8" s="799" t="s">
        <v>916</v>
      </c>
      <c r="C8" s="799" t="s">
        <v>917</v>
      </c>
    </row>
    <row r="9" spans="1:7">
      <c r="A9" s="377">
        <v>7</v>
      </c>
      <c r="B9" s="799" t="s">
        <v>918</v>
      </c>
      <c r="C9" s="799" t="s">
        <v>919</v>
      </c>
    </row>
    <row r="10" spans="1:7">
      <c r="A10" s="377">
        <v>8</v>
      </c>
      <c r="B10" s="799" t="s">
        <v>920</v>
      </c>
      <c r="C10" s="799" t="s">
        <v>921</v>
      </c>
    </row>
    <row r="11" spans="1:7">
      <c r="A11" s="377">
        <v>9</v>
      </c>
      <c r="B11" s="799" t="s">
        <v>922</v>
      </c>
      <c r="C11" s="799" t="s">
        <v>923</v>
      </c>
    </row>
    <row r="12" spans="1:7">
      <c r="A12" s="377">
        <v>10</v>
      </c>
      <c r="B12" s="799" t="s">
        <v>924</v>
      </c>
      <c r="C12" s="799" t="s">
        <v>925</v>
      </c>
    </row>
    <row r="13" spans="1:7">
      <c r="A13" s="377">
        <v>11</v>
      </c>
      <c r="B13" s="799" t="s">
        <v>926</v>
      </c>
      <c r="C13" s="799" t="s">
        <v>927</v>
      </c>
    </row>
    <row r="14" spans="1:7">
      <c r="A14" s="377">
        <v>12</v>
      </c>
      <c r="B14" s="799" t="s">
        <v>928</v>
      </c>
      <c r="C14" s="799" t="s">
        <v>929</v>
      </c>
    </row>
    <row r="15" spans="1:7">
      <c r="A15" s="377">
        <v>13</v>
      </c>
      <c r="B15" s="799" t="s">
        <v>930</v>
      </c>
      <c r="C15" s="799" t="s">
        <v>931</v>
      </c>
    </row>
    <row r="16" spans="1:7">
      <c r="A16" s="377">
        <v>14</v>
      </c>
      <c r="B16" s="799" t="s">
        <v>932</v>
      </c>
      <c r="C16" s="799" t="s">
        <v>933</v>
      </c>
    </row>
    <row r="17" spans="1:3">
      <c r="A17" s="377">
        <v>15</v>
      </c>
      <c r="B17" s="799" t="s">
        <v>934</v>
      </c>
      <c r="C17" s="799" t="s">
        <v>935</v>
      </c>
    </row>
    <row r="18" spans="1:3">
      <c r="A18" s="377">
        <v>16</v>
      </c>
      <c r="B18" s="799" t="s">
        <v>936</v>
      </c>
      <c r="C18" s="799" t="s">
        <v>937</v>
      </c>
    </row>
    <row r="19" spans="1:3">
      <c r="A19" s="377">
        <v>17</v>
      </c>
      <c r="B19" s="799" t="s">
        <v>938</v>
      </c>
      <c r="C19" s="799" t="s">
        <v>939</v>
      </c>
    </row>
    <row r="20" spans="1:3">
      <c r="A20" s="377">
        <v>18</v>
      </c>
      <c r="B20" s="799" t="s">
        <v>940</v>
      </c>
      <c r="C20" s="799" t="s">
        <v>941</v>
      </c>
    </row>
    <row r="21" spans="1:3">
      <c r="A21" s="377">
        <v>19</v>
      </c>
      <c r="B21" s="799" t="s">
        <v>942</v>
      </c>
      <c r="C21" s="799" t="s">
        <v>943</v>
      </c>
    </row>
    <row r="22" spans="1:3">
      <c r="A22" s="377">
        <v>20</v>
      </c>
      <c r="B22" s="799" t="s">
        <v>944</v>
      </c>
      <c r="C22" s="799" t="s">
        <v>945</v>
      </c>
    </row>
    <row r="23" spans="1:3">
      <c r="A23" s="377">
        <v>21</v>
      </c>
      <c r="B23" s="799" t="s">
        <v>946</v>
      </c>
      <c r="C23" s="799" t="s">
        <v>947</v>
      </c>
    </row>
    <row r="24" spans="1:3">
      <c r="A24" s="377">
        <v>22</v>
      </c>
      <c r="B24" s="799" t="s">
        <v>948</v>
      </c>
      <c r="C24" s="799" t="s">
        <v>949</v>
      </c>
    </row>
    <row r="25" spans="1:3">
      <c r="A25" s="377">
        <v>23</v>
      </c>
      <c r="B25" s="799" t="s">
        <v>950</v>
      </c>
      <c r="C25" s="799" t="s">
        <v>951</v>
      </c>
    </row>
    <row r="26" spans="1:3">
      <c r="A26" s="377">
        <v>24</v>
      </c>
      <c r="B26" s="799" t="s">
        <v>952</v>
      </c>
      <c r="C26" s="799" t="s">
        <v>953</v>
      </c>
    </row>
    <row r="27" spans="1:3">
      <c r="A27" s="377">
        <v>25</v>
      </c>
      <c r="B27" s="799" t="s">
        <v>954</v>
      </c>
      <c r="C27" s="799" t="s">
        <v>955</v>
      </c>
    </row>
    <row r="28" spans="1:3">
      <c r="A28" s="377">
        <v>26</v>
      </c>
      <c r="B28" s="799" t="s">
        <v>956</v>
      </c>
      <c r="C28" s="799" t="s">
        <v>957</v>
      </c>
    </row>
    <row r="29" spans="1:3">
      <c r="A29" s="377">
        <v>27</v>
      </c>
      <c r="B29" s="799" t="s">
        <v>958</v>
      </c>
      <c r="C29" s="799" t="s">
        <v>959</v>
      </c>
    </row>
    <row r="30" spans="1:3">
      <c r="A30" s="377">
        <v>28</v>
      </c>
      <c r="B30" s="799" t="s">
        <v>960</v>
      </c>
      <c r="C30" s="799" t="s">
        <v>961</v>
      </c>
    </row>
    <row r="31" spans="1:3">
      <c r="A31" s="377">
        <v>29</v>
      </c>
      <c r="B31" s="799" t="s">
        <v>962</v>
      </c>
      <c r="C31" s="799" t="s">
        <v>963</v>
      </c>
    </row>
    <row r="32" spans="1:3">
      <c r="A32" s="377">
        <v>30</v>
      </c>
      <c r="B32" s="799" t="s">
        <v>964</v>
      </c>
      <c r="C32" s="799" t="s">
        <v>965</v>
      </c>
    </row>
    <row r="33" spans="1:3">
      <c r="A33" s="377">
        <v>31</v>
      </c>
      <c r="B33" s="800" t="s">
        <v>966</v>
      </c>
      <c r="C33" s="800" t="s">
        <v>967</v>
      </c>
    </row>
    <row r="34" spans="1:3">
      <c r="A34" s="377">
        <v>32</v>
      </c>
      <c r="B34" s="799" t="s">
        <v>968</v>
      </c>
      <c r="C34" s="799" t="s">
        <v>969</v>
      </c>
    </row>
    <row r="35" spans="1:3">
      <c r="A35" s="377">
        <v>33</v>
      </c>
      <c r="B35" s="799" t="s">
        <v>970</v>
      </c>
      <c r="C35" s="799" t="s">
        <v>969</v>
      </c>
    </row>
    <row r="36" spans="1:3">
      <c r="A36" s="377">
        <v>34</v>
      </c>
      <c r="B36" s="799" t="s">
        <v>971</v>
      </c>
      <c r="C36" s="799" t="s">
        <v>972</v>
      </c>
    </row>
    <row r="37" spans="1:3">
      <c r="A37" s="377">
        <v>35</v>
      </c>
      <c r="B37" s="799" t="s">
        <v>973</v>
      </c>
      <c r="C37" s="799" t="s">
        <v>974</v>
      </c>
    </row>
    <row r="38" spans="1:3">
      <c r="A38" s="377">
        <v>36</v>
      </c>
      <c r="B38" s="799" t="s">
        <v>975</v>
      </c>
      <c r="C38" s="799" t="s">
        <v>976</v>
      </c>
    </row>
    <row r="39" spans="1:3">
      <c r="A39" s="377">
        <v>37</v>
      </c>
      <c r="B39" s="799" t="s">
        <v>977</v>
      </c>
      <c r="C39" s="799" t="s">
        <v>978</v>
      </c>
    </row>
    <row r="40" spans="1:3">
      <c r="A40" s="377">
        <v>38</v>
      </c>
      <c r="B40" s="799" t="s">
        <v>979</v>
      </c>
      <c r="C40" s="799" t="s">
        <v>980</v>
      </c>
    </row>
    <row r="41" spans="1:3">
      <c r="A41" s="377">
        <v>39</v>
      </c>
      <c r="B41" s="799" t="s">
        <v>981</v>
      </c>
      <c r="C41" s="799" t="s">
        <v>982</v>
      </c>
    </row>
    <row r="42" spans="1:3">
      <c r="A42" s="377">
        <v>40</v>
      </c>
      <c r="B42" s="799" t="s">
        <v>983</v>
      </c>
      <c r="C42" s="799" t="s">
        <v>984</v>
      </c>
    </row>
    <row r="43" spans="1:3">
      <c r="A43" s="377">
        <v>41</v>
      </c>
      <c r="B43" s="799" t="s">
        <v>985</v>
      </c>
      <c r="C43" s="799" t="s">
        <v>986</v>
      </c>
    </row>
    <row r="44" spans="1:3">
      <c r="A44" s="377">
        <v>42</v>
      </c>
      <c r="B44" s="799" t="s">
        <v>987</v>
      </c>
      <c r="C44" s="799" t="s">
        <v>988</v>
      </c>
    </row>
    <row r="45" spans="1:3">
      <c r="A45" s="377">
        <v>43</v>
      </c>
      <c r="B45" s="799" t="s">
        <v>989</v>
      </c>
      <c r="C45" s="799" t="s">
        <v>990</v>
      </c>
    </row>
    <row r="46" spans="1:3">
      <c r="A46" s="377">
        <v>44</v>
      </c>
      <c r="B46" s="799" t="s">
        <v>991</v>
      </c>
      <c r="C46" s="799" t="s">
        <v>992</v>
      </c>
    </row>
    <row r="47" spans="1:3">
      <c r="A47" s="377">
        <v>45</v>
      </c>
      <c r="B47" s="799" t="s">
        <v>993</v>
      </c>
      <c r="C47" s="799" t="s">
        <v>994</v>
      </c>
    </row>
    <row r="48" spans="1:3">
      <c r="A48" s="377">
        <v>46</v>
      </c>
      <c r="B48" s="799" t="s">
        <v>995</v>
      </c>
      <c r="C48" s="799" t="s">
        <v>996</v>
      </c>
    </row>
    <row r="49" spans="1:3">
      <c r="A49" s="377">
        <v>47</v>
      </c>
      <c r="B49" s="799" t="s">
        <v>997</v>
      </c>
      <c r="C49" s="799" t="s">
        <v>998</v>
      </c>
    </row>
    <row r="50" spans="1:3">
      <c r="A50" s="377">
        <v>48</v>
      </c>
      <c r="B50" s="799" t="s">
        <v>999</v>
      </c>
      <c r="C50" s="799" t="s">
        <v>1000</v>
      </c>
    </row>
    <row r="51" spans="1:3">
      <c r="A51" s="377">
        <v>49</v>
      </c>
      <c r="B51" s="799" t="s">
        <v>1001</v>
      </c>
      <c r="C51" s="799" t="s">
        <v>1002</v>
      </c>
    </row>
    <row r="52" spans="1:3">
      <c r="A52" s="377">
        <v>50</v>
      </c>
      <c r="B52" s="799" t="s">
        <v>1003</v>
      </c>
      <c r="C52" s="799" t="s">
        <v>1004</v>
      </c>
    </row>
    <row r="53" spans="1:3">
      <c r="A53" s="377">
        <v>51</v>
      </c>
      <c r="B53" s="799" t="s">
        <v>1005</v>
      </c>
      <c r="C53" s="799" t="s">
        <v>1006</v>
      </c>
    </row>
    <row r="54" spans="1:3">
      <c r="A54" s="377">
        <v>52</v>
      </c>
      <c r="B54" s="799" t="s">
        <v>1007</v>
      </c>
      <c r="C54" s="799" t="s">
        <v>1008</v>
      </c>
    </row>
    <row r="55" spans="1:3">
      <c r="A55" s="377">
        <v>53</v>
      </c>
      <c r="B55" s="799" t="s">
        <v>1009</v>
      </c>
      <c r="C55" s="799" t="s">
        <v>1010</v>
      </c>
    </row>
    <row r="56" spans="1:3">
      <c r="A56" s="377">
        <v>54</v>
      </c>
      <c r="B56" s="799" t="s">
        <v>1011</v>
      </c>
      <c r="C56" s="799" t="s">
        <v>1012</v>
      </c>
    </row>
    <row r="57" spans="1:3">
      <c r="A57" s="377">
        <v>55</v>
      </c>
      <c r="B57" s="799" t="s">
        <v>1013</v>
      </c>
      <c r="C57" s="799" t="s">
        <v>1014</v>
      </c>
    </row>
    <row r="58" spans="1:3">
      <c r="A58" s="377">
        <v>56</v>
      </c>
      <c r="B58" s="799" t="s">
        <v>1015</v>
      </c>
      <c r="C58" s="799" t="s">
        <v>1016</v>
      </c>
    </row>
    <row r="59" spans="1:3">
      <c r="A59" s="377">
        <v>57</v>
      </c>
      <c r="B59" s="799" t="s">
        <v>1017</v>
      </c>
      <c r="C59" s="799" t="s">
        <v>1018</v>
      </c>
    </row>
    <row r="60" spans="1:3">
      <c r="A60" s="377">
        <v>58</v>
      </c>
      <c r="B60" s="799" t="s">
        <v>1019</v>
      </c>
      <c r="C60" s="799" t="s">
        <v>1020</v>
      </c>
    </row>
    <row r="61" spans="1:3">
      <c r="A61" s="377">
        <v>59</v>
      </c>
      <c r="B61" s="799" t="s">
        <v>1021</v>
      </c>
      <c r="C61" s="799" t="s">
        <v>1022</v>
      </c>
    </row>
    <row r="62" spans="1:3">
      <c r="A62" s="377">
        <v>60</v>
      </c>
      <c r="B62" s="799" t="s">
        <v>1023</v>
      </c>
      <c r="C62" s="799" t="s">
        <v>1024</v>
      </c>
    </row>
    <row r="63" spans="1:3">
      <c r="A63" s="377">
        <v>61</v>
      </c>
      <c r="B63" s="799" t="s">
        <v>1025</v>
      </c>
      <c r="C63" s="799" t="s">
        <v>1026</v>
      </c>
    </row>
    <row r="64" spans="1:3">
      <c r="A64" s="377">
        <v>62</v>
      </c>
      <c r="B64" s="801" t="s">
        <v>1027</v>
      </c>
      <c r="C64" s="799" t="s">
        <v>1028</v>
      </c>
    </row>
    <row r="65" spans="1:3">
      <c r="A65" s="377">
        <v>63</v>
      </c>
      <c r="B65" s="799" t="s">
        <v>1029</v>
      </c>
      <c r="C65" s="799" t="s">
        <v>1030</v>
      </c>
    </row>
    <row r="66" spans="1:3">
      <c r="A66" s="377">
        <v>64</v>
      </c>
      <c r="B66" s="799" t="s">
        <v>1031</v>
      </c>
      <c r="C66" s="799" t="s">
        <v>1032</v>
      </c>
    </row>
    <row r="67" spans="1:3">
      <c r="A67" s="377">
        <v>65</v>
      </c>
      <c r="B67" s="802" t="s">
        <v>1033</v>
      </c>
      <c r="C67" s="802" t="s">
        <v>1034</v>
      </c>
    </row>
    <row r="68" spans="1:3">
      <c r="A68" s="377">
        <v>66</v>
      </c>
      <c r="B68" s="802" t="s">
        <v>1035</v>
      </c>
      <c r="C68" s="802" t="s">
        <v>935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0" zoomScaleNormal="70" zoomScaleSheetLayoutView="80" workbookViewId="0">
      <selection activeCell="J20" sqref="J20"/>
    </sheetView>
  </sheetViews>
  <sheetFormatPr defaultColWidth="9.140625" defaultRowHeight="12.75"/>
  <cols>
    <col min="1" max="1" width="7.28515625" style="171" customWidth="1"/>
    <col min="2" max="2" width="26" style="171" customWidth="1"/>
    <col min="3" max="5" width="8.28515625" style="171" customWidth="1"/>
    <col min="6" max="6" width="16" style="171" customWidth="1"/>
    <col min="7" max="10" width="10.7109375" style="171" customWidth="1"/>
    <col min="11" max="18" width="9.140625" style="171"/>
    <col min="19" max="21" width="8.85546875" style="171" customWidth="1"/>
    <col min="22" max="16384" width="9.140625" style="171"/>
  </cols>
  <sheetData>
    <row r="1" spans="1:24" ht="15">
      <c r="V1" s="172" t="s">
        <v>342</v>
      </c>
    </row>
    <row r="2" spans="1:24" ht="15.75">
      <c r="G2" s="102" t="s">
        <v>0</v>
      </c>
      <c r="H2" s="102"/>
      <c r="I2" s="102"/>
      <c r="O2" s="67"/>
      <c r="P2" s="67"/>
      <c r="Q2" s="67"/>
      <c r="R2" s="67"/>
    </row>
    <row r="3" spans="1:24" ht="20.25">
      <c r="C3" s="1186" t="s">
        <v>354</v>
      </c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8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4" ht="15.75">
      <c r="B5" s="1187" t="s">
        <v>357</v>
      </c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68"/>
      <c r="U5" s="1188" t="s">
        <v>161</v>
      </c>
      <c r="V5" s="1189"/>
    </row>
    <row r="6" spans="1:24" ht="15">
      <c r="K6" s="67"/>
      <c r="L6" s="67"/>
      <c r="M6" s="67"/>
      <c r="N6" s="67"/>
      <c r="O6" s="67"/>
      <c r="P6" s="67"/>
      <c r="Q6" s="67"/>
      <c r="R6" s="67"/>
    </row>
    <row r="7" spans="1:24">
      <c r="A7" s="1190" t="s">
        <v>96</v>
      </c>
      <c r="B7" s="1190"/>
      <c r="O7" s="1191" t="s">
        <v>358</v>
      </c>
      <c r="P7" s="1191"/>
      <c r="Q7" s="1191"/>
      <c r="R7" s="1191"/>
      <c r="S7" s="1191"/>
      <c r="T7" s="1191"/>
      <c r="U7" s="1191"/>
      <c r="V7" s="1191"/>
    </row>
    <row r="8" spans="1:24" ht="35.25" customHeight="1">
      <c r="A8" s="1175" t="s">
        <v>1</v>
      </c>
      <c r="B8" s="1175" t="s">
        <v>84</v>
      </c>
      <c r="C8" s="1176" t="s">
        <v>85</v>
      </c>
      <c r="D8" s="1176"/>
      <c r="E8" s="1176"/>
      <c r="F8" s="1176" t="s">
        <v>86</v>
      </c>
      <c r="G8" s="1175" t="s">
        <v>106</v>
      </c>
      <c r="H8" s="1175"/>
      <c r="I8" s="1175"/>
      <c r="J8" s="1175"/>
      <c r="K8" s="1175"/>
      <c r="L8" s="1175"/>
      <c r="M8" s="1175"/>
      <c r="N8" s="1175"/>
      <c r="O8" s="1175" t="s">
        <v>107</v>
      </c>
      <c r="P8" s="1175"/>
      <c r="Q8" s="1175"/>
      <c r="R8" s="1175"/>
      <c r="S8" s="1175"/>
      <c r="T8" s="1175"/>
      <c r="U8" s="1175"/>
      <c r="V8" s="1175"/>
    </row>
    <row r="9" spans="1:24" ht="15">
      <c r="A9" s="1175"/>
      <c r="B9" s="1175"/>
      <c r="C9" s="1176" t="s">
        <v>162</v>
      </c>
      <c r="D9" s="1176" t="s">
        <v>31</v>
      </c>
      <c r="E9" s="1176" t="s">
        <v>32</v>
      </c>
      <c r="F9" s="1176"/>
      <c r="G9" s="1175" t="s">
        <v>108</v>
      </c>
      <c r="H9" s="1175"/>
      <c r="I9" s="1175"/>
      <c r="J9" s="1175"/>
      <c r="K9" s="1175" t="s">
        <v>99</v>
      </c>
      <c r="L9" s="1175"/>
      <c r="M9" s="1175"/>
      <c r="N9" s="1175"/>
      <c r="O9" s="1175" t="s">
        <v>87</v>
      </c>
      <c r="P9" s="1175"/>
      <c r="Q9" s="1175"/>
      <c r="R9" s="1175"/>
      <c r="S9" s="1175" t="s">
        <v>98</v>
      </c>
      <c r="T9" s="1175"/>
      <c r="U9" s="1175"/>
      <c r="V9" s="1175"/>
    </row>
    <row r="10" spans="1:24">
      <c r="A10" s="1175"/>
      <c r="B10" s="1175"/>
      <c r="C10" s="1176"/>
      <c r="D10" s="1176"/>
      <c r="E10" s="1176"/>
      <c r="F10" s="1176"/>
      <c r="G10" s="1192" t="s">
        <v>88</v>
      </c>
      <c r="H10" s="1193"/>
      <c r="I10" s="1194"/>
      <c r="J10" s="1177" t="s">
        <v>89</v>
      </c>
      <c r="K10" s="1180" t="s">
        <v>88</v>
      </c>
      <c r="L10" s="1181"/>
      <c r="M10" s="1182"/>
      <c r="N10" s="1177" t="s">
        <v>89</v>
      </c>
      <c r="O10" s="1180" t="s">
        <v>88</v>
      </c>
      <c r="P10" s="1181"/>
      <c r="Q10" s="1182"/>
      <c r="R10" s="1177" t="s">
        <v>89</v>
      </c>
      <c r="S10" s="1180" t="s">
        <v>88</v>
      </c>
      <c r="T10" s="1181"/>
      <c r="U10" s="1182"/>
      <c r="V10" s="1177" t="s">
        <v>89</v>
      </c>
    </row>
    <row r="11" spans="1:24" ht="15" customHeight="1">
      <c r="A11" s="1175"/>
      <c r="B11" s="1175"/>
      <c r="C11" s="1176"/>
      <c r="D11" s="1176"/>
      <c r="E11" s="1176"/>
      <c r="F11" s="1176"/>
      <c r="G11" s="1195"/>
      <c r="H11" s="1196"/>
      <c r="I11" s="1197"/>
      <c r="J11" s="1178"/>
      <c r="K11" s="1183"/>
      <c r="L11" s="1184"/>
      <c r="M11" s="1185"/>
      <c r="N11" s="1178"/>
      <c r="O11" s="1183"/>
      <c r="P11" s="1184"/>
      <c r="Q11" s="1185"/>
      <c r="R11" s="1178"/>
      <c r="S11" s="1183"/>
      <c r="T11" s="1184"/>
      <c r="U11" s="1185"/>
      <c r="V11" s="1178"/>
    </row>
    <row r="12" spans="1:24" ht="15">
      <c r="A12" s="1175"/>
      <c r="B12" s="1175"/>
      <c r="C12" s="1176"/>
      <c r="D12" s="1176"/>
      <c r="E12" s="1176"/>
      <c r="F12" s="1176"/>
      <c r="G12" s="175" t="s">
        <v>162</v>
      </c>
      <c r="H12" s="175" t="s">
        <v>31</v>
      </c>
      <c r="I12" s="176" t="s">
        <v>32</v>
      </c>
      <c r="J12" s="1179"/>
      <c r="K12" s="174" t="s">
        <v>162</v>
      </c>
      <c r="L12" s="174" t="s">
        <v>31</v>
      </c>
      <c r="M12" s="174" t="s">
        <v>32</v>
      </c>
      <c r="N12" s="1179"/>
      <c r="O12" s="174" t="s">
        <v>162</v>
      </c>
      <c r="P12" s="174" t="s">
        <v>31</v>
      </c>
      <c r="Q12" s="174" t="s">
        <v>32</v>
      </c>
      <c r="R12" s="1179"/>
      <c r="S12" s="174" t="s">
        <v>162</v>
      </c>
      <c r="T12" s="174" t="s">
        <v>31</v>
      </c>
      <c r="U12" s="174" t="s">
        <v>32</v>
      </c>
      <c r="V12" s="1179"/>
    </row>
    <row r="13" spans="1:24" ht="15">
      <c r="A13" s="174">
        <v>1</v>
      </c>
      <c r="B13" s="174">
        <v>2</v>
      </c>
      <c r="C13" s="174">
        <v>3</v>
      </c>
      <c r="D13" s="174">
        <v>4</v>
      </c>
      <c r="E13" s="174">
        <v>5</v>
      </c>
      <c r="F13" s="174">
        <v>6</v>
      </c>
      <c r="G13" s="174">
        <v>7</v>
      </c>
      <c r="H13" s="174">
        <v>8</v>
      </c>
      <c r="I13" s="174">
        <v>9</v>
      </c>
      <c r="J13" s="174">
        <v>10</v>
      </c>
      <c r="K13" s="174">
        <v>11</v>
      </c>
      <c r="L13" s="174">
        <v>12</v>
      </c>
      <c r="M13" s="174">
        <v>13</v>
      </c>
      <c r="N13" s="174">
        <v>14</v>
      </c>
      <c r="O13" s="174">
        <v>15</v>
      </c>
      <c r="P13" s="174">
        <v>16</v>
      </c>
      <c r="Q13" s="174">
        <v>17</v>
      </c>
      <c r="R13" s="174">
        <v>18</v>
      </c>
      <c r="S13" s="174">
        <v>19</v>
      </c>
      <c r="T13" s="174">
        <v>20</v>
      </c>
      <c r="U13" s="174">
        <v>21</v>
      </c>
      <c r="V13" s="174">
        <v>22</v>
      </c>
    </row>
    <row r="14" spans="1:24" ht="15">
      <c r="A14" s="1198" t="s">
        <v>133</v>
      </c>
      <c r="B14" s="1199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1:24" ht="15">
      <c r="A15" s="174">
        <v>1</v>
      </c>
      <c r="B15" s="177" t="s">
        <v>132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1:24" ht="15">
      <c r="A16" s="174">
        <v>2</v>
      </c>
      <c r="B16" s="177" t="s">
        <v>90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4" ht="15">
      <c r="A17" s="174">
        <v>3</v>
      </c>
      <c r="B17" s="177" t="s">
        <v>91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8" spans="1:24" ht="15">
      <c r="A18" s="1198" t="s">
        <v>134</v>
      </c>
      <c r="B18" s="1199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</row>
    <row r="19" spans="1:24" ht="15">
      <c r="A19" s="174">
        <v>4</v>
      </c>
      <c r="B19" s="177" t="s">
        <v>126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</row>
    <row r="20" spans="1:24" ht="15">
      <c r="A20" s="174">
        <v>5</v>
      </c>
      <c r="B20" s="177" t="s">
        <v>81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</row>
    <row r="23" spans="1:24" ht="14.25">
      <c r="A23" s="1200" t="s">
        <v>100</v>
      </c>
      <c r="B23" s="1200"/>
      <c r="C23" s="1200"/>
      <c r="D23" s="1200"/>
      <c r="E23" s="1200"/>
      <c r="F23" s="1200"/>
      <c r="G23" s="1200"/>
      <c r="H23" s="1200"/>
      <c r="I23" s="1200"/>
      <c r="J23" s="1200"/>
      <c r="K23" s="1200"/>
      <c r="L23" s="1200"/>
      <c r="M23" s="1200"/>
      <c r="N23" s="1200"/>
      <c r="O23" s="1200"/>
      <c r="P23" s="1200"/>
      <c r="Q23" s="1200"/>
      <c r="R23" s="1200"/>
      <c r="S23" s="1200"/>
      <c r="T23" s="1200"/>
      <c r="U23" s="1200"/>
      <c r="V23" s="1200"/>
    </row>
    <row r="24" spans="1:24" ht="14.2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</row>
    <row r="25" spans="1:24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24" ht="15.75">
      <c r="A26" s="80" t="s">
        <v>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201" t="s">
        <v>6</v>
      </c>
      <c r="O26" s="1201"/>
      <c r="P26" s="1201"/>
      <c r="Q26" s="1201"/>
      <c r="R26" s="1201"/>
      <c r="S26" s="1201"/>
      <c r="T26" s="1201"/>
      <c r="U26" s="1201"/>
      <c r="V26" s="1201"/>
    </row>
    <row r="27" spans="1:24" ht="15.75">
      <c r="A27" s="1201" t="s">
        <v>7</v>
      </c>
      <c r="B27" s="1201"/>
      <c r="C27" s="1201"/>
      <c r="D27" s="1201"/>
      <c r="E27" s="1201"/>
      <c r="F27" s="1201"/>
      <c r="G27" s="1201"/>
      <c r="H27" s="1201"/>
      <c r="I27" s="1201"/>
      <c r="J27" s="1201"/>
      <c r="K27" s="1201"/>
      <c r="L27" s="1201"/>
      <c r="M27" s="1201"/>
      <c r="N27" s="1201"/>
      <c r="O27" s="1201"/>
      <c r="P27" s="1201"/>
      <c r="Q27" s="1201"/>
      <c r="R27" s="1201"/>
      <c r="S27" s="1201"/>
      <c r="T27" s="1201"/>
      <c r="U27" s="1201"/>
      <c r="V27" s="1201"/>
    </row>
    <row r="28" spans="1:24" ht="15.75">
      <c r="A28" s="1201" t="s">
        <v>8</v>
      </c>
      <c r="B28" s="1201"/>
      <c r="C28" s="1201"/>
      <c r="D28" s="1201"/>
      <c r="E28" s="1201"/>
      <c r="F28" s="1201"/>
      <c r="G28" s="1201"/>
      <c r="H28" s="1201"/>
      <c r="I28" s="1201"/>
      <c r="J28" s="1201"/>
      <c r="K28" s="1201"/>
      <c r="L28" s="1201"/>
      <c r="M28" s="1201"/>
      <c r="N28" s="1201"/>
      <c r="O28" s="1201"/>
      <c r="P28" s="1201"/>
      <c r="Q28" s="1201"/>
      <c r="R28" s="1201"/>
      <c r="S28" s="1201"/>
      <c r="T28" s="1201"/>
      <c r="U28" s="1201"/>
      <c r="V28" s="1201"/>
    </row>
    <row r="29" spans="1:24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V29" s="1190" t="s">
        <v>55</v>
      </c>
      <c r="W29" s="1190"/>
      <c r="X29" s="1190"/>
    </row>
  </sheetData>
  <mergeCells count="33">
    <mergeCell ref="V29:X29"/>
    <mergeCell ref="A14:B14"/>
    <mergeCell ref="A18:B18"/>
    <mergeCell ref="A23:V23"/>
    <mergeCell ref="N26:V26"/>
    <mergeCell ref="A27:V27"/>
    <mergeCell ref="A28:V2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3:N3"/>
    <mergeCell ref="B5:S5"/>
    <mergeCell ref="U5:V5"/>
    <mergeCell ref="A7:B7"/>
    <mergeCell ref="O7:V7"/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workbookViewId="0">
      <selection activeCell="C129" sqref="C129"/>
    </sheetView>
  </sheetViews>
  <sheetFormatPr defaultColWidth="9.140625" defaultRowHeight="12.75"/>
  <cols>
    <col min="1" max="16384" width="9.140625" style="367"/>
  </cols>
  <sheetData>
    <row r="2" spans="2:8">
      <c r="B2" s="300"/>
    </row>
    <row r="4" spans="2:8" ht="12.75" customHeight="1">
      <c r="B4" s="1285"/>
      <c r="C4" s="1285"/>
      <c r="D4" s="1285"/>
      <c r="E4" s="1285"/>
      <c r="F4" s="1285"/>
      <c r="G4" s="1285"/>
      <c r="H4" s="1285"/>
    </row>
    <row r="5" spans="2:8" ht="12.75" customHeight="1">
      <c r="B5" s="1285"/>
      <c r="C5" s="1285"/>
      <c r="D5" s="1285"/>
      <c r="E5" s="1285"/>
      <c r="F5" s="1285"/>
      <c r="G5" s="1285"/>
      <c r="H5" s="1285"/>
    </row>
    <row r="6" spans="2:8" ht="12.75" customHeight="1">
      <c r="B6" s="1285"/>
      <c r="C6" s="1285"/>
      <c r="D6" s="1285"/>
      <c r="E6" s="1285"/>
      <c r="F6" s="1285"/>
      <c r="G6" s="1285"/>
      <c r="H6" s="1285"/>
    </row>
    <row r="7" spans="2:8" ht="12.75" customHeight="1">
      <c r="B7" s="1285"/>
      <c r="C7" s="1285"/>
      <c r="D7" s="1285"/>
      <c r="E7" s="1285"/>
      <c r="F7" s="1285"/>
      <c r="G7" s="1285"/>
      <c r="H7" s="1285"/>
    </row>
    <row r="8" spans="2:8" ht="12.75" customHeight="1">
      <c r="B8" s="1285"/>
      <c r="C8" s="1285"/>
      <c r="D8" s="1285"/>
      <c r="E8" s="1285"/>
      <c r="F8" s="1285"/>
      <c r="G8" s="1285"/>
      <c r="H8" s="1285"/>
    </row>
    <row r="9" spans="2:8" ht="12.75" customHeight="1">
      <c r="B9" s="1285"/>
      <c r="C9" s="1285"/>
      <c r="D9" s="1285"/>
      <c r="E9" s="1285"/>
      <c r="F9" s="1285"/>
      <c r="G9" s="1285"/>
      <c r="H9" s="1285"/>
    </row>
    <row r="10" spans="2:8" ht="12.75" customHeight="1">
      <c r="B10" s="1285"/>
      <c r="C10" s="1285"/>
      <c r="D10" s="1285"/>
      <c r="E10" s="1285"/>
      <c r="F10" s="1285"/>
      <c r="G10" s="1285"/>
      <c r="H10" s="1285"/>
    </row>
    <row r="11" spans="2:8" ht="12.75" customHeight="1">
      <c r="B11" s="1285"/>
      <c r="C11" s="1285"/>
      <c r="D11" s="1285"/>
      <c r="E11" s="1285"/>
      <c r="F11" s="1285"/>
      <c r="G11" s="1285"/>
      <c r="H11" s="1285"/>
    </row>
    <row r="12" spans="2:8" ht="12.75" customHeight="1">
      <c r="B12" s="1285"/>
      <c r="C12" s="1285"/>
      <c r="D12" s="1285"/>
      <c r="E12" s="1285"/>
      <c r="F12" s="1285"/>
      <c r="G12" s="1285"/>
      <c r="H12" s="1285"/>
    </row>
    <row r="13" spans="2:8" ht="12.75" customHeight="1">
      <c r="B13" s="1285"/>
      <c r="C13" s="1285"/>
      <c r="D13" s="1285"/>
      <c r="E13" s="1285"/>
      <c r="F13" s="1285"/>
      <c r="G13" s="1285"/>
      <c r="H13" s="1285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BreakPreview" zoomScaleNormal="80" zoomScaleSheetLayoutView="100" workbookViewId="0">
      <selection activeCell="N16" sqref="N16"/>
    </sheetView>
  </sheetViews>
  <sheetFormatPr defaultRowHeight="12.75"/>
  <cols>
    <col min="1" max="1" width="9.28515625" style="11" customWidth="1"/>
    <col min="2" max="3" width="8.5703125" style="11" customWidth="1"/>
    <col min="4" max="4" width="12" style="11" customWidth="1"/>
    <col min="5" max="5" width="8.5703125" style="11" customWidth="1"/>
    <col min="6" max="6" width="9.5703125" style="11" customWidth="1"/>
    <col min="7" max="7" width="8.5703125" style="11" customWidth="1"/>
    <col min="8" max="8" width="11.7109375" style="11" customWidth="1"/>
    <col min="9" max="15" width="8.5703125" style="11" customWidth="1"/>
    <col min="16" max="16" width="8.42578125" style="11" customWidth="1"/>
    <col min="17" max="19" width="8.5703125" style="11" customWidth="1"/>
    <col min="20" max="21" width="9.140625" style="11"/>
    <col min="22" max="22" width="10.5703125" style="11" bestFit="1" customWidth="1"/>
    <col min="23" max="256" width="9.140625" style="11"/>
    <col min="257" max="257" width="9.28515625" style="11" customWidth="1"/>
    <col min="258" max="259" width="8.5703125" style="11" customWidth="1"/>
    <col min="260" max="260" width="12" style="11" customWidth="1"/>
    <col min="261" max="261" width="8.5703125" style="11" customWidth="1"/>
    <col min="262" max="262" width="9.5703125" style="11" customWidth="1"/>
    <col min="263" max="263" width="8.5703125" style="11" customWidth="1"/>
    <col min="264" max="264" width="11.7109375" style="11" customWidth="1"/>
    <col min="265" max="271" width="8.5703125" style="11" customWidth="1"/>
    <col min="272" max="272" width="8.42578125" style="11" customWidth="1"/>
    <col min="273" max="275" width="8.5703125" style="11" customWidth="1"/>
    <col min="276" max="512" width="9.140625" style="11"/>
    <col min="513" max="513" width="9.28515625" style="11" customWidth="1"/>
    <col min="514" max="515" width="8.5703125" style="11" customWidth="1"/>
    <col min="516" max="516" width="12" style="11" customWidth="1"/>
    <col min="517" max="517" width="8.5703125" style="11" customWidth="1"/>
    <col min="518" max="518" width="9.5703125" style="11" customWidth="1"/>
    <col min="519" max="519" width="8.5703125" style="11" customWidth="1"/>
    <col min="520" max="520" width="11.7109375" style="11" customWidth="1"/>
    <col min="521" max="527" width="8.5703125" style="11" customWidth="1"/>
    <col min="528" max="528" width="8.42578125" style="11" customWidth="1"/>
    <col min="529" max="531" width="8.5703125" style="11" customWidth="1"/>
    <col min="532" max="768" width="9.140625" style="11"/>
    <col min="769" max="769" width="9.28515625" style="11" customWidth="1"/>
    <col min="770" max="771" width="8.5703125" style="11" customWidth="1"/>
    <col min="772" max="772" width="12" style="11" customWidth="1"/>
    <col min="773" max="773" width="8.5703125" style="11" customWidth="1"/>
    <col min="774" max="774" width="9.5703125" style="11" customWidth="1"/>
    <col min="775" max="775" width="8.5703125" style="11" customWidth="1"/>
    <col min="776" max="776" width="11.7109375" style="11" customWidth="1"/>
    <col min="777" max="783" width="8.5703125" style="11" customWidth="1"/>
    <col min="784" max="784" width="8.42578125" style="11" customWidth="1"/>
    <col min="785" max="787" width="8.5703125" style="11" customWidth="1"/>
    <col min="788" max="1024" width="9.140625" style="11"/>
    <col min="1025" max="1025" width="9.28515625" style="11" customWidth="1"/>
    <col min="1026" max="1027" width="8.5703125" style="11" customWidth="1"/>
    <col min="1028" max="1028" width="12" style="11" customWidth="1"/>
    <col min="1029" max="1029" width="8.5703125" style="11" customWidth="1"/>
    <col min="1030" max="1030" width="9.5703125" style="11" customWidth="1"/>
    <col min="1031" max="1031" width="8.5703125" style="11" customWidth="1"/>
    <col min="1032" max="1032" width="11.7109375" style="11" customWidth="1"/>
    <col min="1033" max="1039" width="8.5703125" style="11" customWidth="1"/>
    <col min="1040" max="1040" width="8.42578125" style="11" customWidth="1"/>
    <col min="1041" max="1043" width="8.5703125" style="11" customWidth="1"/>
    <col min="1044" max="1280" width="9.140625" style="11"/>
    <col min="1281" max="1281" width="9.28515625" style="11" customWidth="1"/>
    <col min="1282" max="1283" width="8.5703125" style="11" customWidth="1"/>
    <col min="1284" max="1284" width="12" style="11" customWidth="1"/>
    <col min="1285" max="1285" width="8.5703125" style="11" customWidth="1"/>
    <col min="1286" max="1286" width="9.5703125" style="11" customWidth="1"/>
    <col min="1287" max="1287" width="8.5703125" style="11" customWidth="1"/>
    <col min="1288" max="1288" width="11.7109375" style="11" customWidth="1"/>
    <col min="1289" max="1295" width="8.5703125" style="11" customWidth="1"/>
    <col min="1296" max="1296" width="8.42578125" style="11" customWidth="1"/>
    <col min="1297" max="1299" width="8.5703125" style="11" customWidth="1"/>
    <col min="1300" max="1536" width="9.140625" style="11"/>
    <col min="1537" max="1537" width="9.28515625" style="11" customWidth="1"/>
    <col min="1538" max="1539" width="8.5703125" style="11" customWidth="1"/>
    <col min="1540" max="1540" width="12" style="11" customWidth="1"/>
    <col min="1541" max="1541" width="8.5703125" style="11" customWidth="1"/>
    <col min="1542" max="1542" width="9.5703125" style="11" customWidth="1"/>
    <col min="1543" max="1543" width="8.5703125" style="11" customWidth="1"/>
    <col min="1544" max="1544" width="11.7109375" style="11" customWidth="1"/>
    <col min="1545" max="1551" width="8.5703125" style="11" customWidth="1"/>
    <col min="1552" max="1552" width="8.42578125" style="11" customWidth="1"/>
    <col min="1553" max="1555" width="8.5703125" style="11" customWidth="1"/>
    <col min="1556" max="1792" width="9.140625" style="11"/>
    <col min="1793" max="1793" width="9.28515625" style="11" customWidth="1"/>
    <col min="1794" max="1795" width="8.5703125" style="11" customWidth="1"/>
    <col min="1796" max="1796" width="12" style="11" customWidth="1"/>
    <col min="1797" max="1797" width="8.5703125" style="11" customWidth="1"/>
    <col min="1798" max="1798" width="9.5703125" style="11" customWidth="1"/>
    <col min="1799" max="1799" width="8.5703125" style="11" customWidth="1"/>
    <col min="1800" max="1800" width="11.7109375" style="11" customWidth="1"/>
    <col min="1801" max="1807" width="8.5703125" style="11" customWidth="1"/>
    <col min="1808" max="1808" width="8.42578125" style="11" customWidth="1"/>
    <col min="1809" max="1811" width="8.5703125" style="11" customWidth="1"/>
    <col min="1812" max="2048" width="9.140625" style="11"/>
    <col min="2049" max="2049" width="9.28515625" style="11" customWidth="1"/>
    <col min="2050" max="2051" width="8.5703125" style="11" customWidth="1"/>
    <col min="2052" max="2052" width="12" style="11" customWidth="1"/>
    <col min="2053" max="2053" width="8.5703125" style="11" customWidth="1"/>
    <col min="2054" max="2054" width="9.5703125" style="11" customWidth="1"/>
    <col min="2055" max="2055" width="8.5703125" style="11" customWidth="1"/>
    <col min="2056" max="2056" width="11.7109375" style="11" customWidth="1"/>
    <col min="2057" max="2063" width="8.5703125" style="11" customWidth="1"/>
    <col min="2064" max="2064" width="8.42578125" style="11" customWidth="1"/>
    <col min="2065" max="2067" width="8.5703125" style="11" customWidth="1"/>
    <col min="2068" max="2304" width="9.140625" style="11"/>
    <col min="2305" max="2305" width="9.28515625" style="11" customWidth="1"/>
    <col min="2306" max="2307" width="8.5703125" style="11" customWidth="1"/>
    <col min="2308" max="2308" width="12" style="11" customWidth="1"/>
    <col min="2309" max="2309" width="8.5703125" style="11" customWidth="1"/>
    <col min="2310" max="2310" width="9.5703125" style="11" customWidth="1"/>
    <col min="2311" max="2311" width="8.5703125" style="11" customWidth="1"/>
    <col min="2312" max="2312" width="11.7109375" style="11" customWidth="1"/>
    <col min="2313" max="2319" width="8.5703125" style="11" customWidth="1"/>
    <col min="2320" max="2320" width="8.42578125" style="11" customWidth="1"/>
    <col min="2321" max="2323" width="8.5703125" style="11" customWidth="1"/>
    <col min="2324" max="2560" width="9.140625" style="11"/>
    <col min="2561" max="2561" width="9.28515625" style="11" customWidth="1"/>
    <col min="2562" max="2563" width="8.5703125" style="11" customWidth="1"/>
    <col min="2564" max="2564" width="12" style="11" customWidth="1"/>
    <col min="2565" max="2565" width="8.5703125" style="11" customWidth="1"/>
    <col min="2566" max="2566" width="9.5703125" style="11" customWidth="1"/>
    <col min="2567" max="2567" width="8.5703125" style="11" customWidth="1"/>
    <col min="2568" max="2568" width="11.7109375" style="11" customWidth="1"/>
    <col min="2569" max="2575" width="8.5703125" style="11" customWidth="1"/>
    <col min="2576" max="2576" width="8.42578125" style="11" customWidth="1"/>
    <col min="2577" max="2579" width="8.5703125" style="11" customWidth="1"/>
    <col min="2580" max="2816" width="9.140625" style="11"/>
    <col min="2817" max="2817" width="9.28515625" style="11" customWidth="1"/>
    <col min="2818" max="2819" width="8.5703125" style="11" customWidth="1"/>
    <col min="2820" max="2820" width="12" style="11" customWidth="1"/>
    <col min="2821" max="2821" width="8.5703125" style="11" customWidth="1"/>
    <col min="2822" max="2822" width="9.5703125" style="11" customWidth="1"/>
    <col min="2823" max="2823" width="8.5703125" style="11" customWidth="1"/>
    <col min="2824" max="2824" width="11.7109375" style="11" customWidth="1"/>
    <col min="2825" max="2831" width="8.5703125" style="11" customWidth="1"/>
    <col min="2832" max="2832" width="8.42578125" style="11" customWidth="1"/>
    <col min="2833" max="2835" width="8.5703125" style="11" customWidth="1"/>
    <col min="2836" max="3072" width="9.140625" style="11"/>
    <col min="3073" max="3073" width="9.28515625" style="11" customWidth="1"/>
    <col min="3074" max="3075" width="8.5703125" style="11" customWidth="1"/>
    <col min="3076" max="3076" width="12" style="11" customWidth="1"/>
    <col min="3077" max="3077" width="8.5703125" style="11" customWidth="1"/>
    <col min="3078" max="3078" width="9.5703125" style="11" customWidth="1"/>
    <col min="3079" max="3079" width="8.5703125" style="11" customWidth="1"/>
    <col min="3080" max="3080" width="11.7109375" style="11" customWidth="1"/>
    <col min="3081" max="3087" width="8.5703125" style="11" customWidth="1"/>
    <col min="3088" max="3088" width="8.42578125" style="11" customWidth="1"/>
    <col min="3089" max="3091" width="8.5703125" style="11" customWidth="1"/>
    <col min="3092" max="3328" width="9.140625" style="11"/>
    <col min="3329" max="3329" width="9.28515625" style="11" customWidth="1"/>
    <col min="3330" max="3331" width="8.5703125" style="11" customWidth="1"/>
    <col min="3332" max="3332" width="12" style="11" customWidth="1"/>
    <col min="3333" max="3333" width="8.5703125" style="11" customWidth="1"/>
    <col min="3334" max="3334" width="9.5703125" style="11" customWidth="1"/>
    <col min="3335" max="3335" width="8.5703125" style="11" customWidth="1"/>
    <col min="3336" max="3336" width="11.7109375" style="11" customWidth="1"/>
    <col min="3337" max="3343" width="8.5703125" style="11" customWidth="1"/>
    <col min="3344" max="3344" width="8.42578125" style="11" customWidth="1"/>
    <col min="3345" max="3347" width="8.5703125" style="11" customWidth="1"/>
    <col min="3348" max="3584" width="9.140625" style="11"/>
    <col min="3585" max="3585" width="9.28515625" style="11" customWidth="1"/>
    <col min="3586" max="3587" width="8.5703125" style="11" customWidth="1"/>
    <col min="3588" max="3588" width="12" style="11" customWidth="1"/>
    <col min="3589" max="3589" width="8.5703125" style="11" customWidth="1"/>
    <col min="3590" max="3590" width="9.5703125" style="11" customWidth="1"/>
    <col min="3591" max="3591" width="8.5703125" style="11" customWidth="1"/>
    <col min="3592" max="3592" width="11.7109375" style="11" customWidth="1"/>
    <col min="3593" max="3599" width="8.5703125" style="11" customWidth="1"/>
    <col min="3600" max="3600" width="8.42578125" style="11" customWidth="1"/>
    <col min="3601" max="3603" width="8.5703125" style="11" customWidth="1"/>
    <col min="3604" max="3840" width="9.140625" style="11"/>
    <col min="3841" max="3841" width="9.28515625" style="11" customWidth="1"/>
    <col min="3842" max="3843" width="8.5703125" style="11" customWidth="1"/>
    <col min="3844" max="3844" width="12" style="11" customWidth="1"/>
    <col min="3845" max="3845" width="8.5703125" style="11" customWidth="1"/>
    <col min="3846" max="3846" width="9.5703125" style="11" customWidth="1"/>
    <col min="3847" max="3847" width="8.5703125" style="11" customWidth="1"/>
    <col min="3848" max="3848" width="11.7109375" style="11" customWidth="1"/>
    <col min="3849" max="3855" width="8.5703125" style="11" customWidth="1"/>
    <col min="3856" max="3856" width="8.42578125" style="11" customWidth="1"/>
    <col min="3857" max="3859" width="8.5703125" style="11" customWidth="1"/>
    <col min="3860" max="4096" width="9.140625" style="11"/>
    <col min="4097" max="4097" width="9.28515625" style="11" customWidth="1"/>
    <col min="4098" max="4099" width="8.5703125" style="11" customWidth="1"/>
    <col min="4100" max="4100" width="12" style="11" customWidth="1"/>
    <col min="4101" max="4101" width="8.5703125" style="11" customWidth="1"/>
    <col min="4102" max="4102" width="9.5703125" style="11" customWidth="1"/>
    <col min="4103" max="4103" width="8.5703125" style="11" customWidth="1"/>
    <col min="4104" max="4104" width="11.7109375" style="11" customWidth="1"/>
    <col min="4105" max="4111" width="8.5703125" style="11" customWidth="1"/>
    <col min="4112" max="4112" width="8.42578125" style="11" customWidth="1"/>
    <col min="4113" max="4115" width="8.5703125" style="11" customWidth="1"/>
    <col min="4116" max="4352" width="9.140625" style="11"/>
    <col min="4353" max="4353" width="9.28515625" style="11" customWidth="1"/>
    <col min="4354" max="4355" width="8.5703125" style="11" customWidth="1"/>
    <col min="4356" max="4356" width="12" style="11" customWidth="1"/>
    <col min="4357" max="4357" width="8.5703125" style="11" customWidth="1"/>
    <col min="4358" max="4358" width="9.5703125" style="11" customWidth="1"/>
    <col min="4359" max="4359" width="8.5703125" style="11" customWidth="1"/>
    <col min="4360" max="4360" width="11.7109375" style="11" customWidth="1"/>
    <col min="4361" max="4367" width="8.5703125" style="11" customWidth="1"/>
    <col min="4368" max="4368" width="8.42578125" style="11" customWidth="1"/>
    <col min="4369" max="4371" width="8.5703125" style="11" customWidth="1"/>
    <col min="4372" max="4608" width="9.140625" style="11"/>
    <col min="4609" max="4609" width="9.28515625" style="11" customWidth="1"/>
    <col min="4610" max="4611" width="8.5703125" style="11" customWidth="1"/>
    <col min="4612" max="4612" width="12" style="11" customWidth="1"/>
    <col min="4613" max="4613" width="8.5703125" style="11" customWidth="1"/>
    <col min="4614" max="4614" width="9.5703125" style="11" customWidth="1"/>
    <col min="4615" max="4615" width="8.5703125" style="11" customWidth="1"/>
    <col min="4616" max="4616" width="11.7109375" style="11" customWidth="1"/>
    <col min="4617" max="4623" width="8.5703125" style="11" customWidth="1"/>
    <col min="4624" max="4624" width="8.42578125" style="11" customWidth="1"/>
    <col min="4625" max="4627" width="8.5703125" style="11" customWidth="1"/>
    <col min="4628" max="4864" width="9.140625" style="11"/>
    <col min="4865" max="4865" width="9.28515625" style="11" customWidth="1"/>
    <col min="4866" max="4867" width="8.5703125" style="11" customWidth="1"/>
    <col min="4868" max="4868" width="12" style="11" customWidth="1"/>
    <col min="4869" max="4869" width="8.5703125" style="11" customWidth="1"/>
    <col min="4870" max="4870" width="9.5703125" style="11" customWidth="1"/>
    <col min="4871" max="4871" width="8.5703125" style="11" customWidth="1"/>
    <col min="4872" max="4872" width="11.7109375" style="11" customWidth="1"/>
    <col min="4873" max="4879" width="8.5703125" style="11" customWidth="1"/>
    <col min="4880" max="4880" width="8.42578125" style="11" customWidth="1"/>
    <col min="4881" max="4883" width="8.5703125" style="11" customWidth="1"/>
    <col min="4884" max="5120" width="9.140625" style="11"/>
    <col min="5121" max="5121" width="9.28515625" style="11" customWidth="1"/>
    <col min="5122" max="5123" width="8.5703125" style="11" customWidth="1"/>
    <col min="5124" max="5124" width="12" style="11" customWidth="1"/>
    <col min="5125" max="5125" width="8.5703125" style="11" customWidth="1"/>
    <col min="5126" max="5126" width="9.5703125" style="11" customWidth="1"/>
    <col min="5127" max="5127" width="8.5703125" style="11" customWidth="1"/>
    <col min="5128" max="5128" width="11.7109375" style="11" customWidth="1"/>
    <col min="5129" max="5135" width="8.5703125" style="11" customWidth="1"/>
    <col min="5136" max="5136" width="8.42578125" style="11" customWidth="1"/>
    <col min="5137" max="5139" width="8.5703125" style="11" customWidth="1"/>
    <col min="5140" max="5376" width="9.140625" style="11"/>
    <col min="5377" max="5377" width="9.28515625" style="11" customWidth="1"/>
    <col min="5378" max="5379" width="8.5703125" style="11" customWidth="1"/>
    <col min="5380" max="5380" width="12" style="11" customWidth="1"/>
    <col min="5381" max="5381" width="8.5703125" style="11" customWidth="1"/>
    <col min="5382" max="5382" width="9.5703125" style="11" customWidth="1"/>
    <col min="5383" max="5383" width="8.5703125" style="11" customWidth="1"/>
    <col min="5384" max="5384" width="11.7109375" style="11" customWidth="1"/>
    <col min="5385" max="5391" width="8.5703125" style="11" customWidth="1"/>
    <col min="5392" max="5392" width="8.42578125" style="11" customWidth="1"/>
    <col min="5393" max="5395" width="8.5703125" style="11" customWidth="1"/>
    <col min="5396" max="5632" width="9.140625" style="11"/>
    <col min="5633" max="5633" width="9.28515625" style="11" customWidth="1"/>
    <col min="5634" max="5635" width="8.5703125" style="11" customWidth="1"/>
    <col min="5636" max="5636" width="12" style="11" customWidth="1"/>
    <col min="5637" max="5637" width="8.5703125" style="11" customWidth="1"/>
    <col min="5638" max="5638" width="9.5703125" style="11" customWidth="1"/>
    <col min="5639" max="5639" width="8.5703125" style="11" customWidth="1"/>
    <col min="5640" max="5640" width="11.7109375" style="11" customWidth="1"/>
    <col min="5641" max="5647" width="8.5703125" style="11" customWidth="1"/>
    <col min="5648" max="5648" width="8.42578125" style="11" customWidth="1"/>
    <col min="5649" max="5651" width="8.5703125" style="11" customWidth="1"/>
    <col min="5652" max="5888" width="9.140625" style="11"/>
    <col min="5889" max="5889" width="9.28515625" style="11" customWidth="1"/>
    <col min="5890" max="5891" width="8.5703125" style="11" customWidth="1"/>
    <col min="5892" max="5892" width="12" style="11" customWidth="1"/>
    <col min="5893" max="5893" width="8.5703125" style="11" customWidth="1"/>
    <col min="5894" max="5894" width="9.5703125" style="11" customWidth="1"/>
    <col min="5895" max="5895" width="8.5703125" style="11" customWidth="1"/>
    <col min="5896" max="5896" width="11.7109375" style="11" customWidth="1"/>
    <col min="5897" max="5903" width="8.5703125" style="11" customWidth="1"/>
    <col min="5904" max="5904" width="8.42578125" style="11" customWidth="1"/>
    <col min="5905" max="5907" width="8.5703125" style="11" customWidth="1"/>
    <col min="5908" max="6144" width="9.140625" style="11"/>
    <col min="6145" max="6145" width="9.28515625" style="11" customWidth="1"/>
    <col min="6146" max="6147" width="8.5703125" style="11" customWidth="1"/>
    <col min="6148" max="6148" width="12" style="11" customWidth="1"/>
    <col min="6149" max="6149" width="8.5703125" style="11" customWidth="1"/>
    <col min="6150" max="6150" width="9.5703125" style="11" customWidth="1"/>
    <col min="6151" max="6151" width="8.5703125" style="11" customWidth="1"/>
    <col min="6152" max="6152" width="11.7109375" style="11" customWidth="1"/>
    <col min="6153" max="6159" width="8.5703125" style="11" customWidth="1"/>
    <col min="6160" max="6160" width="8.42578125" style="11" customWidth="1"/>
    <col min="6161" max="6163" width="8.5703125" style="11" customWidth="1"/>
    <col min="6164" max="6400" width="9.140625" style="11"/>
    <col min="6401" max="6401" width="9.28515625" style="11" customWidth="1"/>
    <col min="6402" max="6403" width="8.5703125" style="11" customWidth="1"/>
    <col min="6404" max="6404" width="12" style="11" customWidth="1"/>
    <col min="6405" max="6405" width="8.5703125" style="11" customWidth="1"/>
    <col min="6406" max="6406" width="9.5703125" style="11" customWidth="1"/>
    <col min="6407" max="6407" width="8.5703125" style="11" customWidth="1"/>
    <col min="6408" max="6408" width="11.7109375" style="11" customWidth="1"/>
    <col min="6409" max="6415" width="8.5703125" style="11" customWidth="1"/>
    <col min="6416" max="6416" width="8.42578125" style="11" customWidth="1"/>
    <col min="6417" max="6419" width="8.5703125" style="11" customWidth="1"/>
    <col min="6420" max="6656" width="9.140625" style="11"/>
    <col min="6657" max="6657" width="9.28515625" style="11" customWidth="1"/>
    <col min="6658" max="6659" width="8.5703125" style="11" customWidth="1"/>
    <col min="6660" max="6660" width="12" style="11" customWidth="1"/>
    <col min="6661" max="6661" width="8.5703125" style="11" customWidth="1"/>
    <col min="6662" max="6662" width="9.5703125" style="11" customWidth="1"/>
    <col min="6663" max="6663" width="8.5703125" style="11" customWidth="1"/>
    <col min="6664" max="6664" width="11.7109375" style="11" customWidth="1"/>
    <col min="6665" max="6671" width="8.5703125" style="11" customWidth="1"/>
    <col min="6672" max="6672" width="8.42578125" style="11" customWidth="1"/>
    <col min="6673" max="6675" width="8.5703125" style="11" customWidth="1"/>
    <col min="6676" max="6912" width="9.140625" style="11"/>
    <col min="6913" max="6913" width="9.28515625" style="11" customWidth="1"/>
    <col min="6914" max="6915" width="8.5703125" style="11" customWidth="1"/>
    <col min="6916" max="6916" width="12" style="11" customWidth="1"/>
    <col min="6917" max="6917" width="8.5703125" style="11" customWidth="1"/>
    <col min="6918" max="6918" width="9.5703125" style="11" customWidth="1"/>
    <col min="6919" max="6919" width="8.5703125" style="11" customWidth="1"/>
    <col min="6920" max="6920" width="11.7109375" style="11" customWidth="1"/>
    <col min="6921" max="6927" width="8.5703125" style="11" customWidth="1"/>
    <col min="6928" max="6928" width="8.42578125" style="11" customWidth="1"/>
    <col min="6929" max="6931" width="8.5703125" style="11" customWidth="1"/>
    <col min="6932" max="7168" width="9.140625" style="11"/>
    <col min="7169" max="7169" width="9.28515625" style="11" customWidth="1"/>
    <col min="7170" max="7171" width="8.5703125" style="11" customWidth="1"/>
    <col min="7172" max="7172" width="12" style="11" customWidth="1"/>
    <col min="7173" max="7173" width="8.5703125" style="11" customWidth="1"/>
    <col min="7174" max="7174" width="9.5703125" style="11" customWidth="1"/>
    <col min="7175" max="7175" width="8.5703125" style="11" customWidth="1"/>
    <col min="7176" max="7176" width="11.7109375" style="11" customWidth="1"/>
    <col min="7177" max="7183" width="8.5703125" style="11" customWidth="1"/>
    <col min="7184" max="7184" width="8.42578125" style="11" customWidth="1"/>
    <col min="7185" max="7187" width="8.5703125" style="11" customWidth="1"/>
    <col min="7188" max="7424" width="9.140625" style="11"/>
    <col min="7425" max="7425" width="9.28515625" style="11" customWidth="1"/>
    <col min="7426" max="7427" width="8.5703125" style="11" customWidth="1"/>
    <col min="7428" max="7428" width="12" style="11" customWidth="1"/>
    <col min="7429" max="7429" width="8.5703125" style="11" customWidth="1"/>
    <col min="7430" max="7430" width="9.5703125" style="11" customWidth="1"/>
    <col min="7431" max="7431" width="8.5703125" style="11" customWidth="1"/>
    <col min="7432" max="7432" width="11.7109375" style="11" customWidth="1"/>
    <col min="7433" max="7439" width="8.5703125" style="11" customWidth="1"/>
    <col min="7440" max="7440" width="8.42578125" style="11" customWidth="1"/>
    <col min="7441" max="7443" width="8.5703125" style="11" customWidth="1"/>
    <col min="7444" max="7680" width="9.140625" style="11"/>
    <col min="7681" max="7681" width="9.28515625" style="11" customWidth="1"/>
    <col min="7682" max="7683" width="8.5703125" style="11" customWidth="1"/>
    <col min="7684" max="7684" width="12" style="11" customWidth="1"/>
    <col min="7685" max="7685" width="8.5703125" style="11" customWidth="1"/>
    <col min="7686" max="7686" width="9.5703125" style="11" customWidth="1"/>
    <col min="7687" max="7687" width="8.5703125" style="11" customWidth="1"/>
    <col min="7688" max="7688" width="11.7109375" style="11" customWidth="1"/>
    <col min="7689" max="7695" width="8.5703125" style="11" customWidth="1"/>
    <col min="7696" max="7696" width="8.42578125" style="11" customWidth="1"/>
    <col min="7697" max="7699" width="8.5703125" style="11" customWidth="1"/>
    <col min="7700" max="7936" width="9.140625" style="11"/>
    <col min="7937" max="7937" width="9.28515625" style="11" customWidth="1"/>
    <col min="7938" max="7939" width="8.5703125" style="11" customWidth="1"/>
    <col min="7940" max="7940" width="12" style="11" customWidth="1"/>
    <col min="7941" max="7941" width="8.5703125" style="11" customWidth="1"/>
    <col min="7942" max="7942" width="9.5703125" style="11" customWidth="1"/>
    <col min="7943" max="7943" width="8.5703125" style="11" customWidth="1"/>
    <col min="7944" max="7944" width="11.7109375" style="11" customWidth="1"/>
    <col min="7945" max="7951" width="8.5703125" style="11" customWidth="1"/>
    <col min="7952" max="7952" width="8.42578125" style="11" customWidth="1"/>
    <col min="7953" max="7955" width="8.5703125" style="11" customWidth="1"/>
    <col min="7956" max="8192" width="9.140625" style="11"/>
    <col min="8193" max="8193" width="9.28515625" style="11" customWidth="1"/>
    <col min="8194" max="8195" width="8.5703125" style="11" customWidth="1"/>
    <col min="8196" max="8196" width="12" style="11" customWidth="1"/>
    <col min="8197" max="8197" width="8.5703125" style="11" customWidth="1"/>
    <col min="8198" max="8198" width="9.5703125" style="11" customWidth="1"/>
    <col min="8199" max="8199" width="8.5703125" style="11" customWidth="1"/>
    <col min="8200" max="8200" width="11.7109375" style="11" customWidth="1"/>
    <col min="8201" max="8207" width="8.5703125" style="11" customWidth="1"/>
    <col min="8208" max="8208" width="8.42578125" style="11" customWidth="1"/>
    <col min="8209" max="8211" width="8.5703125" style="11" customWidth="1"/>
    <col min="8212" max="8448" width="9.140625" style="11"/>
    <col min="8449" max="8449" width="9.28515625" style="11" customWidth="1"/>
    <col min="8450" max="8451" width="8.5703125" style="11" customWidth="1"/>
    <col min="8452" max="8452" width="12" style="11" customWidth="1"/>
    <col min="8453" max="8453" width="8.5703125" style="11" customWidth="1"/>
    <col min="8454" max="8454" width="9.5703125" style="11" customWidth="1"/>
    <col min="8455" max="8455" width="8.5703125" style="11" customWidth="1"/>
    <col min="8456" max="8456" width="11.7109375" style="11" customWidth="1"/>
    <col min="8457" max="8463" width="8.5703125" style="11" customWidth="1"/>
    <col min="8464" max="8464" width="8.42578125" style="11" customWidth="1"/>
    <col min="8465" max="8467" width="8.5703125" style="11" customWidth="1"/>
    <col min="8468" max="8704" width="9.140625" style="11"/>
    <col min="8705" max="8705" width="9.28515625" style="11" customWidth="1"/>
    <col min="8706" max="8707" width="8.5703125" style="11" customWidth="1"/>
    <col min="8708" max="8708" width="12" style="11" customWidth="1"/>
    <col min="8709" max="8709" width="8.5703125" style="11" customWidth="1"/>
    <col min="8710" max="8710" width="9.5703125" style="11" customWidth="1"/>
    <col min="8711" max="8711" width="8.5703125" style="11" customWidth="1"/>
    <col min="8712" max="8712" width="11.7109375" style="11" customWidth="1"/>
    <col min="8713" max="8719" width="8.5703125" style="11" customWidth="1"/>
    <col min="8720" max="8720" width="8.42578125" style="11" customWidth="1"/>
    <col min="8721" max="8723" width="8.5703125" style="11" customWidth="1"/>
    <col min="8724" max="8960" width="9.140625" style="11"/>
    <col min="8961" max="8961" width="9.28515625" style="11" customWidth="1"/>
    <col min="8962" max="8963" width="8.5703125" style="11" customWidth="1"/>
    <col min="8964" max="8964" width="12" style="11" customWidth="1"/>
    <col min="8965" max="8965" width="8.5703125" style="11" customWidth="1"/>
    <col min="8966" max="8966" width="9.5703125" style="11" customWidth="1"/>
    <col min="8967" max="8967" width="8.5703125" style="11" customWidth="1"/>
    <col min="8968" max="8968" width="11.7109375" style="11" customWidth="1"/>
    <col min="8969" max="8975" width="8.5703125" style="11" customWidth="1"/>
    <col min="8976" max="8976" width="8.42578125" style="11" customWidth="1"/>
    <col min="8977" max="8979" width="8.5703125" style="11" customWidth="1"/>
    <col min="8980" max="9216" width="9.140625" style="11"/>
    <col min="9217" max="9217" width="9.28515625" style="11" customWidth="1"/>
    <col min="9218" max="9219" width="8.5703125" style="11" customWidth="1"/>
    <col min="9220" max="9220" width="12" style="11" customWidth="1"/>
    <col min="9221" max="9221" width="8.5703125" style="11" customWidth="1"/>
    <col min="9222" max="9222" width="9.5703125" style="11" customWidth="1"/>
    <col min="9223" max="9223" width="8.5703125" style="11" customWidth="1"/>
    <col min="9224" max="9224" width="11.7109375" style="11" customWidth="1"/>
    <col min="9225" max="9231" width="8.5703125" style="11" customWidth="1"/>
    <col min="9232" max="9232" width="8.42578125" style="11" customWidth="1"/>
    <col min="9233" max="9235" width="8.5703125" style="11" customWidth="1"/>
    <col min="9236" max="9472" width="9.140625" style="11"/>
    <col min="9473" max="9473" width="9.28515625" style="11" customWidth="1"/>
    <col min="9474" max="9475" width="8.5703125" style="11" customWidth="1"/>
    <col min="9476" max="9476" width="12" style="11" customWidth="1"/>
    <col min="9477" max="9477" width="8.5703125" style="11" customWidth="1"/>
    <col min="9478" max="9478" width="9.5703125" style="11" customWidth="1"/>
    <col min="9479" max="9479" width="8.5703125" style="11" customWidth="1"/>
    <col min="9480" max="9480" width="11.7109375" style="11" customWidth="1"/>
    <col min="9481" max="9487" width="8.5703125" style="11" customWidth="1"/>
    <col min="9488" max="9488" width="8.42578125" style="11" customWidth="1"/>
    <col min="9489" max="9491" width="8.5703125" style="11" customWidth="1"/>
    <col min="9492" max="9728" width="9.140625" style="11"/>
    <col min="9729" max="9729" width="9.28515625" style="11" customWidth="1"/>
    <col min="9730" max="9731" width="8.5703125" style="11" customWidth="1"/>
    <col min="9732" max="9732" width="12" style="11" customWidth="1"/>
    <col min="9733" max="9733" width="8.5703125" style="11" customWidth="1"/>
    <col min="9734" max="9734" width="9.5703125" style="11" customWidth="1"/>
    <col min="9735" max="9735" width="8.5703125" style="11" customWidth="1"/>
    <col min="9736" max="9736" width="11.7109375" style="11" customWidth="1"/>
    <col min="9737" max="9743" width="8.5703125" style="11" customWidth="1"/>
    <col min="9744" max="9744" width="8.42578125" style="11" customWidth="1"/>
    <col min="9745" max="9747" width="8.5703125" style="11" customWidth="1"/>
    <col min="9748" max="9984" width="9.140625" style="11"/>
    <col min="9985" max="9985" width="9.28515625" style="11" customWidth="1"/>
    <col min="9986" max="9987" width="8.5703125" style="11" customWidth="1"/>
    <col min="9988" max="9988" width="12" style="11" customWidth="1"/>
    <col min="9989" max="9989" width="8.5703125" style="11" customWidth="1"/>
    <col min="9990" max="9990" width="9.5703125" style="11" customWidth="1"/>
    <col min="9991" max="9991" width="8.5703125" style="11" customWidth="1"/>
    <col min="9992" max="9992" width="11.7109375" style="11" customWidth="1"/>
    <col min="9993" max="9999" width="8.5703125" style="11" customWidth="1"/>
    <col min="10000" max="10000" width="8.42578125" style="11" customWidth="1"/>
    <col min="10001" max="10003" width="8.5703125" style="11" customWidth="1"/>
    <col min="10004" max="10240" width="9.140625" style="11"/>
    <col min="10241" max="10241" width="9.28515625" style="11" customWidth="1"/>
    <col min="10242" max="10243" width="8.5703125" style="11" customWidth="1"/>
    <col min="10244" max="10244" width="12" style="11" customWidth="1"/>
    <col min="10245" max="10245" width="8.5703125" style="11" customWidth="1"/>
    <col min="10246" max="10246" width="9.5703125" style="11" customWidth="1"/>
    <col min="10247" max="10247" width="8.5703125" style="11" customWidth="1"/>
    <col min="10248" max="10248" width="11.7109375" style="11" customWidth="1"/>
    <col min="10249" max="10255" width="8.5703125" style="11" customWidth="1"/>
    <col min="10256" max="10256" width="8.42578125" style="11" customWidth="1"/>
    <col min="10257" max="10259" width="8.5703125" style="11" customWidth="1"/>
    <col min="10260" max="10496" width="9.140625" style="11"/>
    <col min="10497" max="10497" width="9.28515625" style="11" customWidth="1"/>
    <col min="10498" max="10499" width="8.5703125" style="11" customWidth="1"/>
    <col min="10500" max="10500" width="12" style="11" customWidth="1"/>
    <col min="10501" max="10501" width="8.5703125" style="11" customWidth="1"/>
    <col min="10502" max="10502" width="9.5703125" style="11" customWidth="1"/>
    <col min="10503" max="10503" width="8.5703125" style="11" customWidth="1"/>
    <col min="10504" max="10504" width="11.7109375" style="11" customWidth="1"/>
    <col min="10505" max="10511" width="8.5703125" style="11" customWidth="1"/>
    <col min="10512" max="10512" width="8.42578125" style="11" customWidth="1"/>
    <col min="10513" max="10515" width="8.5703125" style="11" customWidth="1"/>
    <col min="10516" max="10752" width="9.140625" style="11"/>
    <col min="10753" max="10753" width="9.28515625" style="11" customWidth="1"/>
    <col min="10754" max="10755" width="8.5703125" style="11" customWidth="1"/>
    <col min="10756" max="10756" width="12" style="11" customWidth="1"/>
    <col min="10757" max="10757" width="8.5703125" style="11" customWidth="1"/>
    <col min="10758" max="10758" width="9.5703125" style="11" customWidth="1"/>
    <col min="10759" max="10759" width="8.5703125" style="11" customWidth="1"/>
    <col min="10760" max="10760" width="11.7109375" style="11" customWidth="1"/>
    <col min="10761" max="10767" width="8.5703125" style="11" customWidth="1"/>
    <col min="10768" max="10768" width="8.42578125" style="11" customWidth="1"/>
    <col min="10769" max="10771" width="8.5703125" style="11" customWidth="1"/>
    <col min="10772" max="11008" width="9.140625" style="11"/>
    <col min="11009" max="11009" width="9.28515625" style="11" customWidth="1"/>
    <col min="11010" max="11011" width="8.5703125" style="11" customWidth="1"/>
    <col min="11012" max="11012" width="12" style="11" customWidth="1"/>
    <col min="11013" max="11013" width="8.5703125" style="11" customWidth="1"/>
    <col min="11014" max="11014" width="9.5703125" style="11" customWidth="1"/>
    <col min="11015" max="11015" width="8.5703125" style="11" customWidth="1"/>
    <col min="11016" max="11016" width="11.7109375" style="11" customWidth="1"/>
    <col min="11017" max="11023" width="8.5703125" style="11" customWidth="1"/>
    <col min="11024" max="11024" width="8.42578125" style="11" customWidth="1"/>
    <col min="11025" max="11027" width="8.5703125" style="11" customWidth="1"/>
    <col min="11028" max="11264" width="9.140625" style="11"/>
    <col min="11265" max="11265" width="9.28515625" style="11" customWidth="1"/>
    <col min="11266" max="11267" width="8.5703125" style="11" customWidth="1"/>
    <col min="11268" max="11268" width="12" style="11" customWidth="1"/>
    <col min="11269" max="11269" width="8.5703125" style="11" customWidth="1"/>
    <col min="11270" max="11270" width="9.5703125" style="11" customWidth="1"/>
    <col min="11271" max="11271" width="8.5703125" style="11" customWidth="1"/>
    <col min="11272" max="11272" width="11.7109375" style="11" customWidth="1"/>
    <col min="11273" max="11279" width="8.5703125" style="11" customWidth="1"/>
    <col min="11280" max="11280" width="8.42578125" style="11" customWidth="1"/>
    <col min="11281" max="11283" width="8.5703125" style="11" customWidth="1"/>
    <col min="11284" max="11520" width="9.140625" style="11"/>
    <col min="11521" max="11521" width="9.28515625" style="11" customWidth="1"/>
    <col min="11522" max="11523" width="8.5703125" style="11" customWidth="1"/>
    <col min="11524" max="11524" width="12" style="11" customWidth="1"/>
    <col min="11525" max="11525" width="8.5703125" style="11" customWidth="1"/>
    <col min="11526" max="11526" width="9.5703125" style="11" customWidth="1"/>
    <col min="11527" max="11527" width="8.5703125" style="11" customWidth="1"/>
    <col min="11528" max="11528" width="11.7109375" style="11" customWidth="1"/>
    <col min="11529" max="11535" width="8.5703125" style="11" customWidth="1"/>
    <col min="11536" max="11536" width="8.42578125" style="11" customWidth="1"/>
    <col min="11537" max="11539" width="8.5703125" style="11" customWidth="1"/>
    <col min="11540" max="11776" width="9.140625" style="11"/>
    <col min="11777" max="11777" width="9.28515625" style="11" customWidth="1"/>
    <col min="11778" max="11779" width="8.5703125" style="11" customWidth="1"/>
    <col min="11780" max="11780" width="12" style="11" customWidth="1"/>
    <col min="11781" max="11781" width="8.5703125" style="11" customWidth="1"/>
    <col min="11782" max="11782" width="9.5703125" style="11" customWidth="1"/>
    <col min="11783" max="11783" width="8.5703125" style="11" customWidth="1"/>
    <col min="11784" max="11784" width="11.7109375" style="11" customWidth="1"/>
    <col min="11785" max="11791" width="8.5703125" style="11" customWidth="1"/>
    <col min="11792" max="11792" width="8.42578125" style="11" customWidth="1"/>
    <col min="11793" max="11795" width="8.5703125" style="11" customWidth="1"/>
    <col min="11796" max="12032" width="9.140625" style="11"/>
    <col min="12033" max="12033" width="9.28515625" style="11" customWidth="1"/>
    <col min="12034" max="12035" width="8.5703125" style="11" customWidth="1"/>
    <col min="12036" max="12036" width="12" style="11" customWidth="1"/>
    <col min="12037" max="12037" width="8.5703125" style="11" customWidth="1"/>
    <col min="12038" max="12038" width="9.5703125" style="11" customWidth="1"/>
    <col min="12039" max="12039" width="8.5703125" style="11" customWidth="1"/>
    <col min="12040" max="12040" width="11.7109375" style="11" customWidth="1"/>
    <col min="12041" max="12047" width="8.5703125" style="11" customWidth="1"/>
    <col min="12048" max="12048" width="8.42578125" style="11" customWidth="1"/>
    <col min="12049" max="12051" width="8.5703125" style="11" customWidth="1"/>
    <col min="12052" max="12288" width="9.140625" style="11"/>
    <col min="12289" max="12289" width="9.28515625" style="11" customWidth="1"/>
    <col min="12290" max="12291" width="8.5703125" style="11" customWidth="1"/>
    <col min="12292" max="12292" width="12" style="11" customWidth="1"/>
    <col min="12293" max="12293" width="8.5703125" style="11" customWidth="1"/>
    <col min="12294" max="12294" width="9.5703125" style="11" customWidth="1"/>
    <col min="12295" max="12295" width="8.5703125" style="11" customWidth="1"/>
    <col min="12296" max="12296" width="11.7109375" style="11" customWidth="1"/>
    <col min="12297" max="12303" width="8.5703125" style="11" customWidth="1"/>
    <col min="12304" max="12304" width="8.42578125" style="11" customWidth="1"/>
    <col min="12305" max="12307" width="8.5703125" style="11" customWidth="1"/>
    <col min="12308" max="12544" width="9.140625" style="11"/>
    <col min="12545" max="12545" width="9.28515625" style="11" customWidth="1"/>
    <col min="12546" max="12547" width="8.5703125" style="11" customWidth="1"/>
    <col min="12548" max="12548" width="12" style="11" customWidth="1"/>
    <col min="12549" max="12549" width="8.5703125" style="11" customWidth="1"/>
    <col min="12550" max="12550" width="9.5703125" style="11" customWidth="1"/>
    <col min="12551" max="12551" width="8.5703125" style="11" customWidth="1"/>
    <col min="12552" max="12552" width="11.7109375" style="11" customWidth="1"/>
    <col min="12553" max="12559" width="8.5703125" style="11" customWidth="1"/>
    <col min="12560" max="12560" width="8.42578125" style="11" customWidth="1"/>
    <col min="12561" max="12563" width="8.5703125" style="11" customWidth="1"/>
    <col min="12564" max="12800" width="9.140625" style="11"/>
    <col min="12801" max="12801" width="9.28515625" style="11" customWidth="1"/>
    <col min="12802" max="12803" width="8.5703125" style="11" customWidth="1"/>
    <col min="12804" max="12804" width="12" style="11" customWidth="1"/>
    <col min="12805" max="12805" width="8.5703125" style="11" customWidth="1"/>
    <col min="12806" max="12806" width="9.5703125" style="11" customWidth="1"/>
    <col min="12807" max="12807" width="8.5703125" style="11" customWidth="1"/>
    <col min="12808" max="12808" width="11.7109375" style="11" customWidth="1"/>
    <col min="12809" max="12815" width="8.5703125" style="11" customWidth="1"/>
    <col min="12816" max="12816" width="8.42578125" style="11" customWidth="1"/>
    <col min="12817" max="12819" width="8.5703125" style="11" customWidth="1"/>
    <col min="12820" max="13056" width="9.140625" style="11"/>
    <col min="13057" max="13057" width="9.28515625" style="11" customWidth="1"/>
    <col min="13058" max="13059" width="8.5703125" style="11" customWidth="1"/>
    <col min="13060" max="13060" width="12" style="11" customWidth="1"/>
    <col min="13061" max="13061" width="8.5703125" style="11" customWidth="1"/>
    <col min="13062" max="13062" width="9.5703125" style="11" customWidth="1"/>
    <col min="13063" max="13063" width="8.5703125" style="11" customWidth="1"/>
    <col min="13064" max="13064" width="11.7109375" style="11" customWidth="1"/>
    <col min="13065" max="13071" width="8.5703125" style="11" customWidth="1"/>
    <col min="13072" max="13072" width="8.42578125" style="11" customWidth="1"/>
    <col min="13073" max="13075" width="8.5703125" style="11" customWidth="1"/>
    <col min="13076" max="13312" width="9.140625" style="11"/>
    <col min="13313" max="13313" width="9.28515625" style="11" customWidth="1"/>
    <col min="13314" max="13315" width="8.5703125" style="11" customWidth="1"/>
    <col min="13316" max="13316" width="12" style="11" customWidth="1"/>
    <col min="13317" max="13317" width="8.5703125" style="11" customWidth="1"/>
    <col min="13318" max="13318" width="9.5703125" style="11" customWidth="1"/>
    <col min="13319" max="13319" width="8.5703125" style="11" customWidth="1"/>
    <col min="13320" max="13320" width="11.7109375" style="11" customWidth="1"/>
    <col min="13321" max="13327" width="8.5703125" style="11" customWidth="1"/>
    <col min="13328" max="13328" width="8.42578125" style="11" customWidth="1"/>
    <col min="13329" max="13331" width="8.5703125" style="11" customWidth="1"/>
    <col min="13332" max="13568" width="9.140625" style="11"/>
    <col min="13569" max="13569" width="9.28515625" style="11" customWidth="1"/>
    <col min="13570" max="13571" width="8.5703125" style="11" customWidth="1"/>
    <col min="13572" max="13572" width="12" style="11" customWidth="1"/>
    <col min="13573" max="13573" width="8.5703125" style="11" customWidth="1"/>
    <col min="13574" max="13574" width="9.5703125" style="11" customWidth="1"/>
    <col min="13575" max="13575" width="8.5703125" style="11" customWidth="1"/>
    <col min="13576" max="13576" width="11.7109375" style="11" customWidth="1"/>
    <col min="13577" max="13583" width="8.5703125" style="11" customWidth="1"/>
    <col min="13584" max="13584" width="8.42578125" style="11" customWidth="1"/>
    <col min="13585" max="13587" width="8.5703125" style="11" customWidth="1"/>
    <col min="13588" max="13824" width="9.140625" style="11"/>
    <col min="13825" max="13825" width="9.28515625" style="11" customWidth="1"/>
    <col min="13826" max="13827" width="8.5703125" style="11" customWidth="1"/>
    <col min="13828" max="13828" width="12" style="11" customWidth="1"/>
    <col min="13829" max="13829" width="8.5703125" style="11" customWidth="1"/>
    <col min="13830" max="13830" width="9.5703125" style="11" customWidth="1"/>
    <col min="13831" max="13831" width="8.5703125" style="11" customWidth="1"/>
    <col min="13832" max="13832" width="11.7109375" style="11" customWidth="1"/>
    <col min="13833" max="13839" width="8.5703125" style="11" customWidth="1"/>
    <col min="13840" max="13840" width="8.42578125" style="11" customWidth="1"/>
    <col min="13841" max="13843" width="8.5703125" style="11" customWidth="1"/>
    <col min="13844" max="14080" width="9.140625" style="11"/>
    <col min="14081" max="14081" width="9.28515625" style="11" customWidth="1"/>
    <col min="14082" max="14083" width="8.5703125" style="11" customWidth="1"/>
    <col min="14084" max="14084" width="12" style="11" customWidth="1"/>
    <col min="14085" max="14085" width="8.5703125" style="11" customWidth="1"/>
    <col min="14086" max="14086" width="9.5703125" style="11" customWidth="1"/>
    <col min="14087" max="14087" width="8.5703125" style="11" customWidth="1"/>
    <col min="14088" max="14088" width="11.7109375" style="11" customWidth="1"/>
    <col min="14089" max="14095" width="8.5703125" style="11" customWidth="1"/>
    <col min="14096" max="14096" width="8.42578125" style="11" customWidth="1"/>
    <col min="14097" max="14099" width="8.5703125" style="11" customWidth="1"/>
    <col min="14100" max="14336" width="9.140625" style="11"/>
    <col min="14337" max="14337" width="9.28515625" style="11" customWidth="1"/>
    <col min="14338" max="14339" width="8.5703125" style="11" customWidth="1"/>
    <col min="14340" max="14340" width="12" style="11" customWidth="1"/>
    <col min="14341" max="14341" width="8.5703125" style="11" customWidth="1"/>
    <col min="14342" max="14342" width="9.5703125" style="11" customWidth="1"/>
    <col min="14343" max="14343" width="8.5703125" style="11" customWidth="1"/>
    <col min="14344" max="14344" width="11.7109375" style="11" customWidth="1"/>
    <col min="14345" max="14351" width="8.5703125" style="11" customWidth="1"/>
    <col min="14352" max="14352" width="8.42578125" style="11" customWidth="1"/>
    <col min="14353" max="14355" width="8.5703125" style="11" customWidth="1"/>
    <col min="14356" max="14592" width="9.140625" style="11"/>
    <col min="14593" max="14593" width="9.28515625" style="11" customWidth="1"/>
    <col min="14594" max="14595" width="8.5703125" style="11" customWidth="1"/>
    <col min="14596" max="14596" width="12" style="11" customWidth="1"/>
    <col min="14597" max="14597" width="8.5703125" style="11" customWidth="1"/>
    <col min="14598" max="14598" width="9.5703125" style="11" customWidth="1"/>
    <col min="14599" max="14599" width="8.5703125" style="11" customWidth="1"/>
    <col min="14600" max="14600" width="11.7109375" style="11" customWidth="1"/>
    <col min="14601" max="14607" width="8.5703125" style="11" customWidth="1"/>
    <col min="14608" max="14608" width="8.42578125" style="11" customWidth="1"/>
    <col min="14609" max="14611" width="8.5703125" style="11" customWidth="1"/>
    <col min="14612" max="14848" width="9.140625" style="11"/>
    <col min="14849" max="14849" width="9.28515625" style="11" customWidth="1"/>
    <col min="14850" max="14851" width="8.5703125" style="11" customWidth="1"/>
    <col min="14852" max="14852" width="12" style="11" customWidth="1"/>
    <col min="14853" max="14853" width="8.5703125" style="11" customWidth="1"/>
    <col min="14854" max="14854" width="9.5703125" style="11" customWidth="1"/>
    <col min="14855" max="14855" width="8.5703125" style="11" customWidth="1"/>
    <col min="14856" max="14856" width="11.7109375" style="11" customWidth="1"/>
    <col min="14857" max="14863" width="8.5703125" style="11" customWidth="1"/>
    <col min="14864" max="14864" width="8.42578125" style="11" customWidth="1"/>
    <col min="14865" max="14867" width="8.5703125" style="11" customWidth="1"/>
    <col min="14868" max="15104" width="9.140625" style="11"/>
    <col min="15105" max="15105" width="9.28515625" style="11" customWidth="1"/>
    <col min="15106" max="15107" width="8.5703125" style="11" customWidth="1"/>
    <col min="15108" max="15108" width="12" style="11" customWidth="1"/>
    <col min="15109" max="15109" width="8.5703125" style="11" customWidth="1"/>
    <col min="15110" max="15110" width="9.5703125" style="11" customWidth="1"/>
    <col min="15111" max="15111" width="8.5703125" style="11" customWidth="1"/>
    <col min="15112" max="15112" width="11.7109375" style="11" customWidth="1"/>
    <col min="15113" max="15119" width="8.5703125" style="11" customWidth="1"/>
    <col min="15120" max="15120" width="8.42578125" style="11" customWidth="1"/>
    <col min="15121" max="15123" width="8.5703125" style="11" customWidth="1"/>
    <col min="15124" max="15360" width="9.140625" style="11"/>
    <col min="15361" max="15361" width="9.28515625" style="11" customWidth="1"/>
    <col min="15362" max="15363" width="8.5703125" style="11" customWidth="1"/>
    <col min="15364" max="15364" width="12" style="11" customWidth="1"/>
    <col min="15365" max="15365" width="8.5703125" style="11" customWidth="1"/>
    <col min="15366" max="15366" width="9.5703125" style="11" customWidth="1"/>
    <col min="15367" max="15367" width="8.5703125" style="11" customWidth="1"/>
    <col min="15368" max="15368" width="11.7109375" style="11" customWidth="1"/>
    <col min="15369" max="15375" width="8.5703125" style="11" customWidth="1"/>
    <col min="15376" max="15376" width="8.42578125" style="11" customWidth="1"/>
    <col min="15377" max="15379" width="8.5703125" style="11" customWidth="1"/>
    <col min="15380" max="15616" width="9.140625" style="11"/>
    <col min="15617" max="15617" width="9.28515625" style="11" customWidth="1"/>
    <col min="15618" max="15619" width="8.5703125" style="11" customWidth="1"/>
    <col min="15620" max="15620" width="12" style="11" customWidth="1"/>
    <col min="15621" max="15621" width="8.5703125" style="11" customWidth="1"/>
    <col min="15622" max="15622" width="9.5703125" style="11" customWidth="1"/>
    <col min="15623" max="15623" width="8.5703125" style="11" customWidth="1"/>
    <col min="15624" max="15624" width="11.7109375" style="11" customWidth="1"/>
    <col min="15625" max="15631" width="8.5703125" style="11" customWidth="1"/>
    <col min="15632" max="15632" width="8.42578125" style="11" customWidth="1"/>
    <col min="15633" max="15635" width="8.5703125" style="11" customWidth="1"/>
    <col min="15636" max="15872" width="9.140625" style="11"/>
    <col min="15873" max="15873" width="9.28515625" style="11" customWidth="1"/>
    <col min="15874" max="15875" width="8.5703125" style="11" customWidth="1"/>
    <col min="15876" max="15876" width="12" style="11" customWidth="1"/>
    <col min="15877" max="15877" width="8.5703125" style="11" customWidth="1"/>
    <col min="15878" max="15878" width="9.5703125" style="11" customWidth="1"/>
    <col min="15879" max="15879" width="8.5703125" style="11" customWidth="1"/>
    <col min="15880" max="15880" width="11.7109375" style="11" customWidth="1"/>
    <col min="15881" max="15887" width="8.5703125" style="11" customWidth="1"/>
    <col min="15888" max="15888" width="8.42578125" style="11" customWidth="1"/>
    <col min="15889" max="15891" width="8.5703125" style="11" customWidth="1"/>
    <col min="15892" max="16128" width="9.140625" style="11"/>
    <col min="16129" max="16129" width="9.28515625" style="11" customWidth="1"/>
    <col min="16130" max="16131" width="8.5703125" style="11" customWidth="1"/>
    <col min="16132" max="16132" width="12" style="11" customWidth="1"/>
    <col min="16133" max="16133" width="8.5703125" style="11" customWidth="1"/>
    <col min="16134" max="16134" width="9.5703125" style="11" customWidth="1"/>
    <col min="16135" max="16135" width="8.5703125" style="11" customWidth="1"/>
    <col min="16136" max="16136" width="11.7109375" style="11" customWidth="1"/>
    <col min="16137" max="16143" width="8.5703125" style="11" customWidth="1"/>
    <col min="16144" max="16144" width="8.42578125" style="11" customWidth="1"/>
    <col min="16145" max="16147" width="8.5703125" style="11" customWidth="1"/>
    <col min="16148" max="16384" width="9.140625" style="11"/>
  </cols>
  <sheetData>
    <row r="1" spans="1:19">
      <c r="A1" s="11" t="s">
        <v>4</v>
      </c>
      <c r="H1" s="1147"/>
      <c r="I1" s="1147"/>
      <c r="R1" s="1213" t="s">
        <v>782</v>
      </c>
      <c r="S1" s="1213"/>
    </row>
    <row r="2" spans="1:19" s="10" customFormat="1" ht="15.75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</row>
    <row r="3" spans="1:19" s="10" customFormat="1" ht="20.25" customHeight="1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</row>
    <row r="5" spans="1:19" s="10" customFormat="1" ht="15.75">
      <c r="A5" s="1235" t="s">
        <v>783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1235"/>
      <c r="Q5" s="1235"/>
      <c r="R5" s="1235"/>
      <c r="S5" s="1235"/>
    </row>
    <row r="6" spans="1:19">
      <c r="A6" s="1151" t="s">
        <v>520</v>
      </c>
      <c r="B6" s="1151"/>
      <c r="C6" s="1151"/>
      <c r="D6" s="1151"/>
      <c r="E6" s="1151"/>
    </row>
    <row r="7" spans="1:19">
      <c r="A7" s="1151" t="s">
        <v>784</v>
      </c>
      <c r="B7" s="1151"/>
      <c r="C7" s="1151"/>
      <c r="D7" s="1151"/>
      <c r="E7" s="1151"/>
      <c r="F7" s="1151"/>
      <c r="G7" s="1151"/>
      <c r="H7" s="1151"/>
      <c r="I7" s="1151"/>
      <c r="R7" s="25"/>
      <c r="S7" s="25"/>
    </row>
    <row r="9" spans="1:19" ht="18" customHeight="1">
      <c r="A9" s="468"/>
      <c r="B9" s="1204" t="s">
        <v>31</v>
      </c>
      <c r="C9" s="1204"/>
      <c r="D9" s="1204" t="s">
        <v>32</v>
      </c>
      <c r="E9" s="1204"/>
      <c r="F9" s="1204" t="s">
        <v>785</v>
      </c>
      <c r="G9" s="1204"/>
      <c r="H9" s="1245" t="s">
        <v>786</v>
      </c>
      <c r="I9" s="1245"/>
      <c r="J9" s="1204" t="s">
        <v>33</v>
      </c>
      <c r="K9" s="1204"/>
      <c r="L9" s="656" t="s">
        <v>9</v>
      </c>
    </row>
    <row r="10" spans="1:19" s="60" customFormat="1" ht="13.5" customHeight="1">
      <c r="A10" s="657">
        <v>1</v>
      </c>
      <c r="B10" s="1322">
        <v>2</v>
      </c>
      <c r="C10" s="1322"/>
      <c r="D10" s="1322">
        <v>3</v>
      </c>
      <c r="E10" s="1322"/>
      <c r="F10" s="1322">
        <v>4</v>
      </c>
      <c r="G10" s="1322"/>
      <c r="H10" s="1322">
        <v>5</v>
      </c>
      <c r="I10" s="1322"/>
      <c r="J10" s="1322">
        <v>6</v>
      </c>
      <c r="K10" s="1322"/>
      <c r="L10" s="657">
        <v>7</v>
      </c>
    </row>
    <row r="11" spans="1:19">
      <c r="A11" s="463" t="s">
        <v>787</v>
      </c>
      <c r="B11" s="1247">
        <v>692</v>
      </c>
      <c r="C11" s="1247"/>
      <c r="D11" s="1247">
        <v>759</v>
      </c>
      <c r="E11" s="1247"/>
      <c r="F11" s="1247">
        <v>1447</v>
      </c>
      <c r="G11" s="1247"/>
      <c r="H11" s="1247">
        <v>207</v>
      </c>
      <c r="I11" s="1247"/>
      <c r="J11" s="1247">
        <v>419</v>
      </c>
      <c r="K11" s="1247"/>
      <c r="L11" s="483">
        <v>3524</v>
      </c>
    </row>
    <row r="12" spans="1:19">
      <c r="A12" s="463" t="s">
        <v>788</v>
      </c>
      <c r="B12" s="1247">
        <v>39189</v>
      </c>
      <c r="C12" s="1247"/>
      <c r="D12" s="1247">
        <v>63321</v>
      </c>
      <c r="E12" s="1247"/>
      <c r="F12" s="1247">
        <v>74794</v>
      </c>
      <c r="G12" s="1247"/>
      <c r="H12" s="1247">
        <v>8833</v>
      </c>
      <c r="I12" s="1247"/>
      <c r="J12" s="1247">
        <v>23699</v>
      </c>
      <c r="K12" s="1247"/>
      <c r="L12" s="483">
        <v>209836</v>
      </c>
    </row>
    <row r="13" spans="1:19">
      <c r="A13" s="463" t="s">
        <v>9</v>
      </c>
      <c r="B13" s="1166">
        <v>39881</v>
      </c>
      <c r="C13" s="1166"/>
      <c r="D13" s="1166">
        <v>64080</v>
      </c>
      <c r="E13" s="1166"/>
      <c r="F13" s="1166">
        <v>76241</v>
      </c>
      <c r="G13" s="1166"/>
      <c r="H13" s="1166">
        <v>9040</v>
      </c>
      <c r="I13" s="1166"/>
      <c r="J13" s="1166">
        <v>24118</v>
      </c>
      <c r="K13" s="1166"/>
      <c r="L13" s="463">
        <v>213360</v>
      </c>
      <c r="M13" s="1133">
        <f>L11/L13</f>
        <v>1.6516685414323211E-2</v>
      </c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9">
      <c r="A15" s="1323" t="s">
        <v>789</v>
      </c>
      <c r="B15" s="1323"/>
      <c r="C15" s="1323"/>
      <c r="D15" s="1323"/>
      <c r="E15" s="1323"/>
      <c r="F15" s="1323"/>
      <c r="G15" s="1323"/>
      <c r="H15" s="8"/>
      <c r="I15" s="8"/>
      <c r="J15" s="8"/>
      <c r="K15" s="8"/>
      <c r="L15" s="8"/>
    </row>
    <row r="16" spans="1:19" ht="12.75" customHeight="1">
      <c r="A16" s="1324" t="s">
        <v>105</v>
      </c>
      <c r="B16" s="1325"/>
      <c r="C16" s="1326" t="s">
        <v>128</v>
      </c>
      <c r="D16" s="1326"/>
      <c r="E16" s="463" t="s">
        <v>9</v>
      </c>
      <c r="I16" s="8"/>
      <c r="J16" s="8"/>
      <c r="K16" s="8"/>
      <c r="L16" s="8"/>
    </row>
    <row r="17" spans="1:22">
      <c r="A17" s="1163">
        <v>600</v>
      </c>
      <c r="B17" s="1165"/>
      <c r="C17" s="1163">
        <v>1400</v>
      </c>
      <c r="D17" s="1165"/>
      <c r="E17" s="463">
        <v>2000</v>
      </c>
      <c r="I17" s="8"/>
      <c r="J17" s="8"/>
      <c r="K17" s="8"/>
      <c r="L17" s="8"/>
    </row>
    <row r="18" spans="1:22">
      <c r="A18" s="1163"/>
      <c r="B18" s="1165"/>
      <c r="C18" s="1163"/>
      <c r="D18" s="1165"/>
      <c r="E18" s="463"/>
      <c r="I18" s="8"/>
      <c r="J18" s="8"/>
      <c r="K18" s="8"/>
      <c r="L18" s="8"/>
    </row>
    <row r="19" spans="1:22">
      <c r="A19" s="658"/>
      <c r="B19" s="658"/>
      <c r="C19" s="658"/>
      <c r="D19" s="658"/>
      <c r="E19" s="658"/>
      <c r="F19" s="658"/>
      <c r="G19" s="658"/>
      <c r="H19" s="8"/>
      <c r="I19" s="8"/>
      <c r="J19" s="8"/>
      <c r="K19" s="8"/>
      <c r="L19" s="8"/>
    </row>
    <row r="21" spans="1:22" ht="19.149999999999999" customHeight="1">
      <c r="A21" s="1154" t="s">
        <v>790</v>
      </c>
      <c r="B21" s="1154"/>
      <c r="C21" s="1154"/>
      <c r="D21" s="1154"/>
      <c r="E21" s="1154"/>
      <c r="F21" s="1154"/>
      <c r="G21" s="1154"/>
      <c r="H21" s="1154"/>
      <c r="I21" s="1154"/>
      <c r="J21" s="1154"/>
      <c r="K21" s="1154"/>
      <c r="L21" s="1154"/>
      <c r="M21" s="1154"/>
      <c r="N21" s="1154"/>
      <c r="O21" s="1154"/>
      <c r="P21" s="1154"/>
      <c r="Q21" s="1154"/>
      <c r="R21" s="1154"/>
      <c r="S21" s="1154"/>
    </row>
    <row r="22" spans="1:22">
      <c r="A22" s="1204" t="s">
        <v>15</v>
      </c>
      <c r="B22" s="1204" t="s">
        <v>791</v>
      </c>
      <c r="C22" s="1204"/>
      <c r="D22" s="1204"/>
      <c r="E22" s="1296" t="s">
        <v>16</v>
      </c>
      <c r="F22" s="1296"/>
      <c r="G22" s="1296"/>
      <c r="H22" s="1296"/>
      <c r="I22" s="1296"/>
      <c r="J22" s="1296"/>
      <c r="K22" s="1296"/>
      <c r="L22" s="1296"/>
      <c r="M22" s="1166" t="s">
        <v>17</v>
      </c>
      <c r="N22" s="1166"/>
      <c r="O22" s="1166"/>
      <c r="P22" s="1166"/>
      <c r="Q22" s="1166"/>
      <c r="R22" s="1166"/>
      <c r="S22" s="1166"/>
      <c r="T22" s="1166"/>
    </row>
    <row r="23" spans="1:22" ht="33.75" customHeight="1">
      <c r="A23" s="1204"/>
      <c r="B23" s="1204"/>
      <c r="C23" s="1204"/>
      <c r="D23" s="1204"/>
      <c r="E23" s="1205" t="s">
        <v>792</v>
      </c>
      <c r="F23" s="1244"/>
      <c r="G23" s="1205" t="s">
        <v>793</v>
      </c>
      <c r="H23" s="1244"/>
      <c r="I23" s="1204" t="s">
        <v>794</v>
      </c>
      <c r="J23" s="1204"/>
      <c r="K23" s="1205" t="s">
        <v>795</v>
      </c>
      <c r="L23" s="1244"/>
      <c r="M23" s="1205" t="s">
        <v>796</v>
      </c>
      <c r="N23" s="1244"/>
      <c r="O23" s="1205" t="s">
        <v>793</v>
      </c>
      <c r="P23" s="1244"/>
      <c r="Q23" s="1204" t="s">
        <v>794</v>
      </c>
      <c r="R23" s="1204"/>
      <c r="S23" s="1204" t="s">
        <v>795</v>
      </c>
      <c r="T23" s="1204"/>
    </row>
    <row r="24" spans="1:22" s="60" customFormat="1" ht="15.75" customHeight="1">
      <c r="A24" s="657">
        <v>1</v>
      </c>
      <c r="B24" s="1319">
        <v>2</v>
      </c>
      <c r="C24" s="1320"/>
      <c r="D24" s="1321"/>
      <c r="E24" s="1319">
        <v>3</v>
      </c>
      <c r="F24" s="1321"/>
      <c r="G24" s="1319">
        <v>4</v>
      </c>
      <c r="H24" s="1321"/>
      <c r="I24" s="1322">
        <v>5</v>
      </c>
      <c r="J24" s="1322"/>
      <c r="K24" s="1322">
        <v>6</v>
      </c>
      <c r="L24" s="1322"/>
      <c r="M24" s="1319">
        <v>3</v>
      </c>
      <c r="N24" s="1321"/>
      <c r="O24" s="1319">
        <v>4</v>
      </c>
      <c r="P24" s="1321"/>
      <c r="Q24" s="1322">
        <v>5</v>
      </c>
      <c r="R24" s="1322"/>
      <c r="S24" s="1322">
        <v>6</v>
      </c>
      <c r="T24" s="1322"/>
    </row>
    <row r="25" spans="1:22" ht="27.75" customHeight="1">
      <c r="A25" s="482">
        <v>1</v>
      </c>
      <c r="B25" s="1314" t="s">
        <v>797</v>
      </c>
      <c r="C25" s="1315"/>
      <c r="D25" s="1316"/>
      <c r="E25" s="1302">
        <v>100</v>
      </c>
      <c r="F25" s="1303"/>
      <c r="G25" s="1297" t="s">
        <v>798</v>
      </c>
      <c r="H25" s="1299"/>
      <c r="I25" s="1304">
        <v>340</v>
      </c>
      <c r="J25" s="1304"/>
      <c r="K25" s="1304">
        <v>8</v>
      </c>
      <c r="L25" s="1304"/>
      <c r="M25" s="1302">
        <v>150</v>
      </c>
      <c r="N25" s="1303"/>
      <c r="O25" s="1317" t="s">
        <v>798</v>
      </c>
      <c r="P25" s="1318"/>
      <c r="Q25" s="1304">
        <v>510</v>
      </c>
      <c r="R25" s="1304"/>
      <c r="S25" s="1304">
        <v>14</v>
      </c>
      <c r="T25" s="1304"/>
    </row>
    <row r="26" spans="1:22">
      <c r="A26" s="482">
        <v>2</v>
      </c>
      <c r="B26" s="1309" t="s">
        <v>799</v>
      </c>
      <c r="C26" s="1310"/>
      <c r="D26" s="1311"/>
      <c r="E26" s="1302">
        <v>20</v>
      </c>
      <c r="F26" s="1303"/>
      <c r="G26" s="1312">
        <v>1.33</v>
      </c>
      <c r="H26" s="1313"/>
      <c r="I26" s="1304">
        <v>70</v>
      </c>
      <c r="J26" s="1304"/>
      <c r="K26" s="1304">
        <v>5</v>
      </c>
      <c r="L26" s="1304"/>
      <c r="M26" s="1302">
        <v>30</v>
      </c>
      <c r="N26" s="1303"/>
      <c r="O26" s="1302">
        <v>2</v>
      </c>
      <c r="P26" s="1303"/>
      <c r="Q26" s="1304">
        <v>105</v>
      </c>
      <c r="R26" s="1304"/>
      <c r="S26" s="1304">
        <v>6.6</v>
      </c>
      <c r="T26" s="1304"/>
      <c r="U26" s="776"/>
      <c r="V26" s="776"/>
    </row>
    <row r="27" spans="1:22">
      <c r="A27" s="482">
        <v>3</v>
      </c>
      <c r="B27" s="1309" t="s">
        <v>800</v>
      </c>
      <c r="C27" s="1310"/>
      <c r="D27" s="1311"/>
      <c r="E27" s="1302">
        <v>50</v>
      </c>
      <c r="F27" s="1303"/>
      <c r="G27" s="1302">
        <v>1</v>
      </c>
      <c r="H27" s="1303"/>
      <c r="I27" s="1304">
        <v>25</v>
      </c>
      <c r="J27" s="1304"/>
      <c r="K27" s="1304">
        <v>0</v>
      </c>
      <c r="L27" s="1304"/>
      <c r="M27" s="1302">
        <v>75</v>
      </c>
      <c r="N27" s="1303"/>
      <c r="O27" s="1302">
        <v>1.51</v>
      </c>
      <c r="P27" s="1303"/>
      <c r="Q27" s="1304">
        <v>37</v>
      </c>
      <c r="R27" s="1304"/>
      <c r="S27" s="1304">
        <v>0</v>
      </c>
      <c r="T27" s="1304"/>
      <c r="U27" s="776"/>
      <c r="V27" s="776"/>
    </row>
    <row r="28" spans="1:22">
      <c r="A28" s="482">
        <v>4</v>
      </c>
      <c r="B28" s="1309" t="s">
        <v>801</v>
      </c>
      <c r="C28" s="1310"/>
      <c r="D28" s="1311"/>
      <c r="E28" s="1302">
        <v>5</v>
      </c>
      <c r="F28" s="1303"/>
      <c r="G28" s="1312">
        <v>0.63</v>
      </c>
      <c r="H28" s="1313"/>
      <c r="I28" s="1304">
        <v>45</v>
      </c>
      <c r="J28" s="1304"/>
      <c r="K28" s="1304">
        <v>0</v>
      </c>
      <c r="L28" s="1304"/>
      <c r="M28" s="1302">
        <v>7.5</v>
      </c>
      <c r="N28" s="1303"/>
      <c r="O28" s="1302">
        <v>0.95</v>
      </c>
      <c r="P28" s="1303"/>
      <c r="Q28" s="1304">
        <v>68</v>
      </c>
      <c r="R28" s="1304"/>
      <c r="S28" s="1304">
        <v>0</v>
      </c>
      <c r="T28" s="1304"/>
      <c r="U28" s="776"/>
      <c r="V28" s="776"/>
    </row>
    <row r="29" spans="1:22">
      <c r="A29" s="482">
        <v>5</v>
      </c>
      <c r="B29" s="1309" t="s">
        <v>802</v>
      </c>
      <c r="C29" s="1310"/>
      <c r="D29" s="1311"/>
      <c r="E29" s="1302">
        <v>0</v>
      </c>
      <c r="F29" s="1303"/>
      <c r="G29" s="1312">
        <v>0.77</v>
      </c>
      <c r="H29" s="1313"/>
      <c r="I29" s="1304">
        <v>0</v>
      </c>
      <c r="J29" s="1304"/>
      <c r="K29" s="1304">
        <v>0</v>
      </c>
      <c r="L29" s="1304"/>
      <c r="M29" s="1302">
        <v>0</v>
      </c>
      <c r="N29" s="1303"/>
      <c r="O29" s="1302">
        <v>1.1399999999999999</v>
      </c>
      <c r="P29" s="1303"/>
      <c r="Q29" s="1304">
        <v>0</v>
      </c>
      <c r="R29" s="1304"/>
      <c r="S29" s="1304">
        <v>0</v>
      </c>
      <c r="T29" s="1304"/>
      <c r="U29" s="776"/>
      <c r="V29" s="776"/>
    </row>
    <row r="30" spans="1:22">
      <c r="A30" s="482">
        <v>6</v>
      </c>
      <c r="B30" s="1309" t="s">
        <v>803</v>
      </c>
      <c r="C30" s="1310"/>
      <c r="D30" s="1311"/>
      <c r="E30" s="1302">
        <v>0</v>
      </c>
      <c r="F30" s="1303"/>
      <c r="G30" s="1312">
        <v>0.62</v>
      </c>
      <c r="H30" s="1313"/>
      <c r="I30" s="1304">
        <v>0</v>
      </c>
      <c r="J30" s="1304"/>
      <c r="K30" s="1304">
        <v>0</v>
      </c>
      <c r="L30" s="1304"/>
      <c r="M30" s="1302">
        <v>0</v>
      </c>
      <c r="N30" s="1303"/>
      <c r="O30" s="1302">
        <v>0.91</v>
      </c>
      <c r="P30" s="1303"/>
      <c r="Q30" s="1304">
        <v>0</v>
      </c>
      <c r="R30" s="1304"/>
      <c r="S30" s="1304">
        <v>0</v>
      </c>
      <c r="T30" s="1304"/>
      <c r="U30" s="776"/>
      <c r="V30" s="776"/>
    </row>
    <row r="31" spans="1:22">
      <c r="A31" s="482">
        <v>7</v>
      </c>
      <c r="B31" s="1308" t="s">
        <v>804</v>
      </c>
      <c r="C31" s="1308"/>
      <c r="D31" s="1308"/>
      <c r="E31" s="1304">
        <v>10</v>
      </c>
      <c r="F31" s="1304"/>
      <c r="G31" s="1304">
        <v>0</v>
      </c>
      <c r="H31" s="1304"/>
      <c r="I31" s="1304">
        <v>37</v>
      </c>
      <c r="J31" s="1304"/>
      <c r="K31" s="1304">
        <v>3.6</v>
      </c>
      <c r="L31" s="1304"/>
      <c r="M31" s="1304">
        <v>0</v>
      </c>
      <c r="N31" s="1304"/>
      <c r="O31" s="1302">
        <v>0</v>
      </c>
      <c r="P31" s="1303"/>
      <c r="Q31" s="1304">
        <v>0</v>
      </c>
      <c r="R31" s="1304"/>
      <c r="S31" s="1304">
        <v>0</v>
      </c>
      <c r="T31" s="1304"/>
      <c r="U31" s="776"/>
      <c r="V31" s="776"/>
    </row>
    <row r="32" spans="1:22">
      <c r="A32" s="482"/>
      <c r="B32" s="1204" t="s">
        <v>9</v>
      </c>
      <c r="C32" s="1204"/>
      <c r="D32" s="1204"/>
      <c r="E32" s="1305">
        <f>E25+E26+E27+E28+E29+E30+E31</f>
        <v>185</v>
      </c>
      <c r="F32" s="1305"/>
      <c r="G32" s="1305">
        <f>G26+G27+G28+G29+G30+G31</f>
        <v>4.3499999999999996</v>
      </c>
      <c r="H32" s="1305"/>
      <c r="I32" s="1305">
        <f t="shared" ref="I32" si="0">I25+I26+I27+I28+I29+I30+I31</f>
        <v>517</v>
      </c>
      <c r="J32" s="1305"/>
      <c r="K32" s="1305">
        <f t="shared" ref="K32" si="1">K25+K26+K27+K28+K29+K30+K31</f>
        <v>16.600000000000001</v>
      </c>
      <c r="L32" s="1305"/>
      <c r="M32" s="1305">
        <f t="shared" ref="M32" si="2">M25+M26+M27+M28+M29+M30+M31</f>
        <v>262.5</v>
      </c>
      <c r="N32" s="1305"/>
      <c r="O32" s="1306">
        <f>O26+O27+O28+O29+O30+O31</f>
        <v>6.51</v>
      </c>
      <c r="P32" s="1307"/>
      <c r="Q32" s="1305">
        <f t="shared" ref="Q32" si="3">Q25+Q26+Q27+Q28+Q29+Q30+Q31</f>
        <v>720</v>
      </c>
      <c r="R32" s="1305"/>
      <c r="S32" s="1305">
        <f t="shared" ref="S32" si="4">S25+S26+S27+S28+S29+S30+S31</f>
        <v>20.6</v>
      </c>
      <c r="T32" s="1305"/>
      <c r="U32" s="776"/>
      <c r="V32" s="776"/>
    </row>
    <row r="33" spans="1:20">
      <c r="A33" s="659"/>
      <c r="B33" s="660"/>
      <c r="C33" s="660"/>
      <c r="D33" s="66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 customHeight="1">
      <c r="A34" s="661" t="s">
        <v>805</v>
      </c>
      <c r="B34" s="1293" t="s">
        <v>806</v>
      </c>
      <c r="C34" s="1293"/>
      <c r="D34" s="1293"/>
      <c r="E34" s="1293"/>
      <c r="F34" s="1293"/>
      <c r="G34" s="1293"/>
      <c r="H34" s="129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>
      <c r="A35" s="661"/>
      <c r="B35" s="660"/>
      <c r="C35" s="660"/>
      <c r="D35" s="66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s="25" customFormat="1" ht="17.25" customHeight="1">
      <c r="A36" s="476" t="s">
        <v>15</v>
      </c>
      <c r="B36" s="1157" t="s">
        <v>807</v>
      </c>
      <c r="C36" s="1158"/>
      <c r="D36" s="1159"/>
      <c r="E36" s="1205" t="s">
        <v>16</v>
      </c>
      <c r="F36" s="1206"/>
      <c r="G36" s="1206"/>
      <c r="H36" s="1206"/>
      <c r="I36" s="1206"/>
      <c r="J36" s="1244"/>
      <c r="K36" s="1166" t="s">
        <v>17</v>
      </c>
      <c r="L36" s="1166"/>
      <c r="M36" s="1166"/>
      <c r="N36" s="1166"/>
      <c r="O36" s="1166"/>
      <c r="P36" s="1166"/>
      <c r="Q36" s="1294"/>
      <c r="R36" s="1294"/>
      <c r="S36" s="1294"/>
      <c r="T36" s="1294"/>
    </row>
    <row r="37" spans="1:20">
      <c r="A37" s="477"/>
      <c r="B37" s="1160"/>
      <c r="C37" s="1161"/>
      <c r="D37" s="1162"/>
      <c r="E37" s="1163" t="s">
        <v>808</v>
      </c>
      <c r="F37" s="1165"/>
      <c r="G37" s="1163" t="s">
        <v>809</v>
      </c>
      <c r="H37" s="1165"/>
      <c r="I37" s="1163" t="s">
        <v>810</v>
      </c>
      <c r="J37" s="1165"/>
      <c r="K37" s="1166" t="s">
        <v>808</v>
      </c>
      <c r="L37" s="1166"/>
      <c r="M37" s="1166" t="s">
        <v>809</v>
      </c>
      <c r="N37" s="1166"/>
      <c r="O37" s="1166" t="s">
        <v>810</v>
      </c>
      <c r="P37" s="1166"/>
      <c r="Q37" s="8"/>
      <c r="R37" s="8"/>
      <c r="S37" s="8"/>
      <c r="T37" s="8"/>
    </row>
    <row r="38" spans="1:20" ht="51.75" customHeight="1">
      <c r="A38" s="683">
        <v>1</v>
      </c>
      <c r="B38" s="1297" t="s">
        <v>884</v>
      </c>
      <c r="C38" s="1298"/>
      <c r="D38" s="1299"/>
      <c r="E38" s="1300" t="s">
        <v>885</v>
      </c>
      <c r="F38" s="1301"/>
      <c r="G38" s="1297">
        <v>2.41</v>
      </c>
      <c r="H38" s="1299"/>
      <c r="I38" s="1297" t="s">
        <v>886</v>
      </c>
      <c r="J38" s="1299"/>
      <c r="K38" s="1295" t="s">
        <v>887</v>
      </c>
      <c r="L38" s="1296"/>
      <c r="M38" s="1295" t="s">
        <v>887</v>
      </c>
      <c r="N38" s="1296"/>
      <c r="O38" s="1295" t="s">
        <v>887</v>
      </c>
      <c r="P38" s="1296"/>
      <c r="Q38" s="8"/>
      <c r="R38" s="8"/>
      <c r="S38" s="8"/>
      <c r="T38" s="8"/>
    </row>
    <row r="41" spans="1:20" ht="13.9" customHeight="1">
      <c r="A41" s="1287" t="s">
        <v>811</v>
      </c>
      <c r="B41" s="1287"/>
      <c r="C41" s="1287"/>
      <c r="D41" s="1287"/>
      <c r="E41" s="1287"/>
      <c r="F41" s="1287"/>
      <c r="G41" s="1287"/>
      <c r="H41" s="1287"/>
      <c r="I41" s="1287"/>
    </row>
    <row r="42" spans="1:20" ht="13.9" customHeight="1">
      <c r="A42" s="1288" t="s">
        <v>812</v>
      </c>
      <c r="B42" s="1288" t="s">
        <v>16</v>
      </c>
      <c r="C42" s="1288"/>
      <c r="D42" s="1288"/>
      <c r="E42" s="1289" t="s">
        <v>17</v>
      </c>
      <c r="F42" s="1289"/>
      <c r="G42" s="1289"/>
      <c r="H42" s="1290" t="s">
        <v>813</v>
      </c>
      <c r="I42"/>
    </row>
    <row r="43" spans="1:20" ht="15">
      <c r="A43" s="1288"/>
      <c r="B43" s="662" t="s">
        <v>814</v>
      </c>
      <c r="C43" s="663" t="s">
        <v>61</v>
      </c>
      <c r="D43" s="662" t="s">
        <v>9</v>
      </c>
      <c r="E43" s="662" t="s">
        <v>814</v>
      </c>
      <c r="F43" s="663" t="s">
        <v>61</v>
      </c>
      <c r="G43" s="662" t="s">
        <v>9</v>
      </c>
      <c r="H43" s="1291"/>
      <c r="I43"/>
    </row>
    <row r="44" spans="1:20" ht="14.25">
      <c r="A44" s="24" t="s">
        <v>815</v>
      </c>
      <c r="B44" s="777">
        <v>2.61</v>
      </c>
      <c r="C44" s="672">
        <v>1.74</v>
      </c>
      <c r="D44" s="777">
        <v>4.3499999999999996</v>
      </c>
      <c r="E44" s="777">
        <v>3.91</v>
      </c>
      <c r="F44" s="778">
        <v>2.6</v>
      </c>
      <c r="G44" s="777">
        <v>6.51</v>
      </c>
      <c r="H44" s="775" t="s">
        <v>887</v>
      </c>
      <c r="I44"/>
    </row>
    <row r="45" spans="1:20" ht="14.25">
      <c r="A45" s="24" t="s">
        <v>816</v>
      </c>
      <c r="B45" s="778">
        <v>2.74</v>
      </c>
      <c r="C45" s="778">
        <v>1.83</v>
      </c>
      <c r="D45" s="778">
        <v>4.57</v>
      </c>
      <c r="E45" s="778">
        <v>4.1100000000000003</v>
      </c>
      <c r="F45" s="778">
        <v>2.73</v>
      </c>
      <c r="G45" s="778">
        <v>6.84</v>
      </c>
      <c r="H45" s="45" t="s">
        <v>817</v>
      </c>
      <c r="I45"/>
    </row>
    <row r="46" spans="1:20" ht="15" customHeight="1">
      <c r="A46" s="1292" t="s">
        <v>818</v>
      </c>
      <c r="B46" s="1292"/>
      <c r="C46" s="1292"/>
      <c r="D46" s="1292"/>
      <c r="E46" s="1292"/>
      <c r="F46" s="1292"/>
      <c r="G46" s="1292"/>
      <c r="H46" s="1292"/>
      <c r="I46" s="1292"/>
      <c r="J46" s="1292"/>
      <c r="K46" s="1292"/>
      <c r="L46" s="1292"/>
      <c r="M46" s="1292"/>
      <c r="N46" s="1292"/>
      <c r="O46" s="1292"/>
      <c r="P46" s="1292"/>
      <c r="Q46" s="1292"/>
      <c r="R46" s="1292"/>
      <c r="S46" s="1292"/>
      <c r="T46" s="1292"/>
    </row>
    <row r="47" spans="1:20" ht="15">
      <c r="A47" s="664"/>
      <c r="B47" s="665"/>
      <c r="C47" s="665"/>
      <c r="D47" s="9"/>
      <c r="E47" s="9"/>
      <c r="F47" s="666"/>
      <c r="G47" s="666"/>
      <c r="H47" s="666"/>
      <c r="I47"/>
    </row>
    <row r="48" spans="1:20" ht="15">
      <c r="A48" s="25"/>
      <c r="B48" s="667"/>
      <c r="C48" s="667"/>
      <c r="D48" s="224"/>
      <c r="E48" s="224"/>
      <c r="F48" s="666"/>
      <c r="G48" s="666"/>
      <c r="H48" s="666"/>
      <c r="I48"/>
    </row>
    <row r="51" spans="1:19" s="285" customFormat="1" ht="12.75" customHeight="1">
      <c r="A51" s="11" t="s">
        <v>5</v>
      </c>
      <c r="B51" s="11"/>
      <c r="C51" s="11"/>
      <c r="D51" s="11"/>
      <c r="E51" s="11"/>
      <c r="F51" s="11"/>
      <c r="G51" s="11"/>
      <c r="I51" s="11"/>
      <c r="O51" s="1153" t="s">
        <v>6</v>
      </c>
      <c r="P51" s="1153"/>
      <c r="Q51" s="1286"/>
    </row>
    <row r="52" spans="1:19" s="285" customFormat="1" ht="12.75" customHeight="1">
      <c r="A52" s="1153" t="s">
        <v>7</v>
      </c>
      <c r="B52" s="1153"/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</row>
    <row r="53" spans="1:19" s="285" customFormat="1" ht="13.15" customHeight="1">
      <c r="A53" s="1152" t="s">
        <v>632</v>
      </c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</row>
    <row r="54" spans="1:19" ht="12.75" customHeight="1">
      <c r="N54" s="1151" t="s">
        <v>55</v>
      </c>
      <c r="O54" s="1151"/>
      <c r="P54" s="1151"/>
      <c r="Q54" s="1151"/>
    </row>
  </sheetData>
  <mergeCells count="162">
    <mergeCell ref="A7:I7"/>
    <mergeCell ref="B9:C9"/>
    <mergeCell ref="D9:E9"/>
    <mergeCell ref="F9:G9"/>
    <mergeCell ref="H9:I9"/>
    <mergeCell ref="J9:K9"/>
    <mergeCell ref="H1:I1"/>
    <mergeCell ref="R1:S1"/>
    <mergeCell ref="A2:S2"/>
    <mergeCell ref="A3:S3"/>
    <mergeCell ref="A5:S5"/>
    <mergeCell ref="A6:E6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A15:G15"/>
    <mergeCell ref="A16:B16"/>
    <mergeCell ref="C16:D16"/>
    <mergeCell ref="A17:B17"/>
    <mergeCell ref="C17:D17"/>
    <mergeCell ref="A18:B18"/>
    <mergeCell ref="C18:D18"/>
    <mergeCell ref="B12:C12"/>
    <mergeCell ref="D12:E12"/>
    <mergeCell ref="F12:G12"/>
    <mergeCell ref="A21:S21"/>
    <mergeCell ref="A22:A23"/>
    <mergeCell ref="B22:D23"/>
    <mergeCell ref="E22:L22"/>
    <mergeCell ref="M22:T22"/>
    <mergeCell ref="E23:F23"/>
    <mergeCell ref="G23:H23"/>
    <mergeCell ref="I23:J23"/>
    <mergeCell ref="K23:L23"/>
    <mergeCell ref="M23:N23"/>
    <mergeCell ref="O23:P23"/>
    <mergeCell ref="Q23:R23"/>
    <mergeCell ref="S23:T23"/>
    <mergeCell ref="B24:D24"/>
    <mergeCell ref="E24:F24"/>
    <mergeCell ref="G24:H24"/>
    <mergeCell ref="I24:J24"/>
    <mergeCell ref="K24:L24"/>
    <mergeCell ref="M24:N24"/>
    <mergeCell ref="O24:P24"/>
    <mergeCell ref="Q24:R24"/>
    <mergeCell ref="S24:T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O27:P27"/>
    <mergeCell ref="Q27:R27"/>
    <mergeCell ref="S27:T27"/>
    <mergeCell ref="B28:D28"/>
    <mergeCell ref="E28:F28"/>
    <mergeCell ref="G28:H28"/>
    <mergeCell ref="I28:J28"/>
    <mergeCell ref="K28:L28"/>
    <mergeCell ref="M28:N28"/>
    <mergeCell ref="O28:P28"/>
    <mergeCell ref="B27:D27"/>
    <mergeCell ref="E27:F27"/>
    <mergeCell ref="G27:H27"/>
    <mergeCell ref="I27:J27"/>
    <mergeCell ref="K27:L27"/>
    <mergeCell ref="M27:N27"/>
    <mergeCell ref="Q28:R28"/>
    <mergeCell ref="S28:T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O31:P31"/>
    <mergeCell ref="Q31:R31"/>
    <mergeCell ref="S31:T31"/>
    <mergeCell ref="B32:D32"/>
    <mergeCell ref="E32:F32"/>
    <mergeCell ref="G32:H32"/>
    <mergeCell ref="I32:J32"/>
    <mergeCell ref="K32:L32"/>
    <mergeCell ref="M32:N32"/>
    <mergeCell ref="O32:P32"/>
    <mergeCell ref="B31:D31"/>
    <mergeCell ref="E31:F31"/>
    <mergeCell ref="G31:H31"/>
    <mergeCell ref="I31:J31"/>
    <mergeCell ref="K31:L31"/>
    <mergeCell ref="M31:N31"/>
    <mergeCell ref="Q32:R32"/>
    <mergeCell ref="S32:T32"/>
    <mergeCell ref="B34:H34"/>
    <mergeCell ref="B36:D37"/>
    <mergeCell ref="E36:J36"/>
    <mergeCell ref="K36:P36"/>
    <mergeCell ref="Q36:R36"/>
    <mergeCell ref="S36:T36"/>
    <mergeCell ref="E37:F37"/>
    <mergeCell ref="G37:H37"/>
    <mergeCell ref="O38:P38"/>
    <mergeCell ref="I37:J37"/>
    <mergeCell ref="K37:L37"/>
    <mergeCell ref="M37:N37"/>
    <mergeCell ref="O37:P37"/>
    <mergeCell ref="B38:D38"/>
    <mergeCell ref="E38:F38"/>
    <mergeCell ref="G38:H38"/>
    <mergeCell ref="I38:J38"/>
    <mergeCell ref="K38:L38"/>
    <mergeCell ref="M38:N38"/>
    <mergeCell ref="O51:Q51"/>
    <mergeCell ref="A52:Q52"/>
    <mergeCell ref="A53:S53"/>
    <mergeCell ref="N54:Q54"/>
    <mergeCell ref="A41:I41"/>
    <mergeCell ref="A42:A43"/>
    <mergeCell ref="B42:D42"/>
    <mergeCell ref="E42:G42"/>
    <mergeCell ref="H42:H43"/>
    <mergeCell ref="A46:T46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IY38"/>
  <sheetViews>
    <sheetView view="pageBreakPreview" topLeftCell="B4" zoomScale="85" zoomScaleSheetLayoutView="85" workbookViewId="0">
      <selection activeCell="F27" sqref="F27"/>
    </sheetView>
  </sheetViews>
  <sheetFormatPr defaultColWidth="9.140625" defaultRowHeight="12.75"/>
  <cols>
    <col min="1" max="1" width="4.85546875" style="367" customWidth="1"/>
    <col min="2" max="2" width="19.5703125" style="367" customWidth="1"/>
    <col min="3" max="5" width="11.5703125" style="367" customWidth="1"/>
    <col min="6" max="6" width="11.140625" style="367" customWidth="1"/>
    <col min="7" max="7" width="14.140625" style="367" hidden="1" customWidth="1"/>
    <col min="8" max="8" width="11.140625" style="367" hidden="1" customWidth="1"/>
    <col min="9" max="9" width="9.5703125" style="367" hidden="1" customWidth="1"/>
    <col min="10" max="10" width="10.5703125" style="367" bestFit="1" customWidth="1"/>
    <col min="11" max="12" width="9.7109375" style="367" customWidth="1"/>
    <col min="13" max="13" width="11" style="300" customWidth="1"/>
    <col min="14" max="14" width="10.42578125" style="367" customWidth="1"/>
    <col min="15" max="15" width="9.85546875" style="367" customWidth="1"/>
    <col min="16" max="16" width="10.28515625" style="367" customWidth="1"/>
    <col min="17" max="17" width="10.85546875" style="300" customWidth="1"/>
    <col min="18" max="20" width="10.85546875" style="367" customWidth="1"/>
    <col min="21" max="21" width="10.85546875" style="300" customWidth="1"/>
    <col min="22" max="22" width="10.5703125" style="367" customWidth="1"/>
    <col min="23" max="23" width="9.85546875" style="367" customWidth="1"/>
    <col min="24" max="24" width="10.7109375" style="367" customWidth="1"/>
    <col min="25" max="25" width="10.85546875" style="300" customWidth="1"/>
    <col min="26" max="30" width="9.140625" style="367"/>
    <col min="31" max="31" width="11" style="367" customWidth="1"/>
    <col min="32" max="33" width="8.85546875" style="367" hidden="1" customWidth="1"/>
    <col min="34" max="16384" width="9.140625" style="367"/>
  </cols>
  <sheetData>
    <row r="2" spans="1:259">
      <c r="J2" s="1327"/>
      <c r="K2" s="1327"/>
      <c r="L2" s="1327"/>
      <c r="M2" s="1327"/>
      <c r="N2" s="1327"/>
      <c r="O2" s="1327"/>
      <c r="P2" s="1327"/>
      <c r="Q2" s="1327"/>
      <c r="R2" s="1327"/>
      <c r="S2" s="747"/>
      <c r="T2" s="747"/>
      <c r="U2" s="747"/>
      <c r="W2" s="368" t="s">
        <v>35</v>
      </c>
    </row>
    <row r="3" spans="1:259" ht="15">
      <c r="A3" s="1284" t="s">
        <v>34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4"/>
      <c r="X3" s="1284"/>
    </row>
    <row r="4" spans="1:259" ht="15.75">
      <c r="A4" s="1328" t="s">
        <v>507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  <c r="U4" s="1328"/>
      <c r="V4" s="1328"/>
      <c r="W4" s="1328"/>
      <c r="X4" s="1328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  <c r="IL4" s="303"/>
      <c r="IM4" s="303"/>
      <c r="IN4" s="303"/>
      <c r="IO4" s="303"/>
      <c r="IP4" s="303"/>
      <c r="IQ4" s="303"/>
      <c r="IR4" s="303"/>
      <c r="IS4" s="303"/>
      <c r="IT4" s="303"/>
      <c r="IU4" s="303"/>
      <c r="IV4" s="303"/>
      <c r="IW4" s="303"/>
      <c r="IX4" s="303"/>
      <c r="IY4" s="303"/>
    </row>
    <row r="6" spans="1:259" ht="15">
      <c r="A6" s="1329" t="s">
        <v>569</v>
      </c>
      <c r="B6" s="1329"/>
      <c r="C6" s="1329"/>
      <c r="D6" s="1329"/>
      <c r="E6" s="1329"/>
      <c r="F6" s="1329"/>
      <c r="G6" s="1329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</row>
    <row r="7" spans="1:259" ht="15.75">
      <c r="A7" s="766"/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6"/>
    </row>
    <row r="8" spans="1:259" ht="15.75">
      <c r="A8" s="1330" t="s">
        <v>558</v>
      </c>
      <c r="B8" s="1330"/>
      <c r="C8" s="1330"/>
      <c r="D8" s="748"/>
      <c r="E8" s="748"/>
      <c r="F8" s="748"/>
      <c r="G8" s="748"/>
      <c r="H8" s="748"/>
      <c r="I8" s="748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</row>
    <row r="10" spans="1:259" ht="15">
      <c r="X10" s="1353" t="s">
        <v>306</v>
      </c>
      <c r="Y10" s="1353"/>
      <c r="Z10" s="369"/>
      <c r="AA10" s="369"/>
      <c r="AB10" s="369"/>
      <c r="AC10" s="369"/>
      <c r="AD10" s="369"/>
      <c r="AE10" s="1333"/>
      <c r="AF10" s="1333"/>
      <c r="AG10" s="1333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69"/>
      <c r="DG10" s="369"/>
      <c r="DH10" s="369"/>
      <c r="DI10" s="369"/>
      <c r="DJ10" s="369"/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69"/>
      <c r="DW10" s="369"/>
      <c r="DX10" s="369"/>
      <c r="DY10" s="369"/>
      <c r="DZ10" s="369"/>
      <c r="EA10" s="369"/>
      <c r="EB10" s="369"/>
      <c r="EC10" s="369"/>
      <c r="ED10" s="369"/>
      <c r="EE10" s="369"/>
      <c r="EF10" s="369"/>
      <c r="EG10" s="369"/>
      <c r="EH10" s="369"/>
      <c r="EI10" s="369"/>
      <c r="EJ10" s="369"/>
      <c r="EK10" s="369"/>
      <c r="EL10" s="369"/>
      <c r="EM10" s="369"/>
      <c r="EN10" s="369"/>
      <c r="EO10" s="369"/>
      <c r="EP10" s="369"/>
      <c r="EQ10" s="369"/>
      <c r="ER10" s="369"/>
      <c r="ES10" s="369"/>
      <c r="ET10" s="369"/>
      <c r="EU10" s="369"/>
      <c r="EV10" s="369"/>
      <c r="EW10" s="369"/>
      <c r="EX10" s="369"/>
      <c r="EY10" s="369"/>
      <c r="EZ10" s="369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69"/>
      <c r="FL10" s="369"/>
      <c r="FM10" s="369"/>
      <c r="FN10" s="369"/>
      <c r="FO10" s="369"/>
      <c r="FP10" s="369"/>
      <c r="FQ10" s="369"/>
      <c r="FR10" s="369"/>
      <c r="FS10" s="369"/>
      <c r="FT10" s="369"/>
      <c r="FU10" s="369"/>
      <c r="FV10" s="369"/>
      <c r="FW10" s="369"/>
      <c r="FX10" s="369"/>
      <c r="FY10" s="369"/>
      <c r="FZ10" s="369"/>
      <c r="GA10" s="369"/>
      <c r="GB10" s="369"/>
      <c r="GC10" s="369"/>
      <c r="GD10" s="369"/>
      <c r="GE10" s="369"/>
      <c r="GF10" s="369"/>
      <c r="GG10" s="369"/>
      <c r="GH10" s="369"/>
      <c r="GI10" s="369"/>
      <c r="GJ10" s="369"/>
      <c r="GK10" s="369"/>
      <c r="GL10" s="369"/>
      <c r="GM10" s="369"/>
      <c r="GN10" s="369"/>
      <c r="GO10" s="369"/>
      <c r="GP10" s="369"/>
      <c r="GQ10" s="369"/>
      <c r="GR10" s="369"/>
      <c r="GS10" s="369"/>
      <c r="GT10" s="369"/>
      <c r="GU10" s="369"/>
      <c r="GV10" s="369"/>
      <c r="GW10" s="369"/>
      <c r="GX10" s="369"/>
      <c r="GY10" s="369"/>
      <c r="GZ10" s="369"/>
      <c r="HA10" s="369"/>
      <c r="HB10" s="369"/>
      <c r="HC10" s="369"/>
      <c r="HD10" s="369"/>
      <c r="HE10" s="369"/>
      <c r="HF10" s="369"/>
      <c r="HG10" s="369"/>
      <c r="HH10" s="369"/>
      <c r="HI10" s="369"/>
      <c r="HJ10" s="369"/>
      <c r="HK10" s="369"/>
      <c r="HL10" s="369"/>
      <c r="HM10" s="369"/>
      <c r="HN10" s="369"/>
      <c r="HO10" s="369"/>
      <c r="HP10" s="369"/>
      <c r="HQ10" s="369"/>
      <c r="HR10" s="369"/>
      <c r="HS10" s="369"/>
      <c r="HT10" s="369"/>
      <c r="HU10" s="369"/>
      <c r="HV10" s="369"/>
      <c r="HW10" s="369"/>
      <c r="HX10" s="369"/>
      <c r="HY10" s="369"/>
      <c r="HZ10" s="369"/>
      <c r="IA10" s="369"/>
      <c r="IB10" s="369"/>
      <c r="IC10" s="369"/>
      <c r="ID10" s="369"/>
      <c r="IE10" s="369"/>
      <c r="IF10" s="369"/>
      <c r="IG10" s="369"/>
      <c r="IH10" s="369"/>
      <c r="II10" s="369"/>
      <c r="IJ10" s="369"/>
      <c r="IK10" s="369"/>
      <c r="IL10" s="369"/>
      <c r="IM10" s="369"/>
      <c r="IN10" s="369"/>
      <c r="IO10" s="369"/>
      <c r="IP10" s="369"/>
      <c r="IQ10" s="369"/>
      <c r="IR10" s="369"/>
      <c r="IS10" s="369"/>
      <c r="IT10" s="369"/>
      <c r="IU10" s="369"/>
      <c r="IV10" s="369"/>
      <c r="IW10" s="369"/>
      <c r="IX10" s="369"/>
      <c r="IY10" s="369"/>
    </row>
    <row r="11" spans="1:259" ht="12.75" customHeight="1">
      <c r="A11" s="1334" t="s">
        <v>1</v>
      </c>
      <c r="B11" s="1334" t="s">
        <v>64</v>
      </c>
      <c r="C11" s="1336" t="s">
        <v>561</v>
      </c>
      <c r="D11" s="1337"/>
      <c r="E11" s="1337"/>
      <c r="F11" s="1338"/>
      <c r="G11" s="752"/>
      <c r="H11" s="752"/>
      <c r="I11" s="752"/>
      <c r="J11" s="1342" t="s">
        <v>570</v>
      </c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4"/>
      <c r="V11" s="1345" t="s">
        <v>157</v>
      </c>
      <c r="W11" s="1346"/>
      <c r="X11" s="1346"/>
      <c r="Y11" s="1346"/>
      <c r="Z11" s="750"/>
      <c r="AA11" s="750"/>
      <c r="AB11" s="750"/>
      <c r="AC11" s="750"/>
      <c r="AD11" s="750"/>
      <c r="AE11" s="750"/>
      <c r="AF11" s="750"/>
      <c r="AG11" s="75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  <c r="IO11" s="300"/>
      <c r="IP11" s="300"/>
      <c r="IQ11" s="300"/>
      <c r="IR11" s="300"/>
      <c r="IS11" s="300"/>
      <c r="IT11" s="300"/>
      <c r="IU11" s="300"/>
      <c r="IV11" s="300"/>
      <c r="IW11" s="300"/>
      <c r="IX11" s="300"/>
      <c r="IY11" s="300"/>
    </row>
    <row r="12" spans="1:259">
      <c r="A12" s="1335"/>
      <c r="B12" s="1335"/>
      <c r="C12" s="1339"/>
      <c r="D12" s="1340"/>
      <c r="E12" s="1340"/>
      <c r="F12" s="1341"/>
      <c r="G12" s="753"/>
      <c r="H12" s="753"/>
      <c r="I12" s="753"/>
      <c r="J12" s="1349" t="s">
        <v>103</v>
      </c>
      <c r="K12" s="1350"/>
      <c r="L12" s="1350"/>
      <c r="M12" s="1351"/>
      <c r="N12" s="1349" t="s">
        <v>104</v>
      </c>
      <c r="O12" s="1350"/>
      <c r="P12" s="1350"/>
      <c r="Q12" s="1351"/>
      <c r="R12" s="1352" t="s">
        <v>9</v>
      </c>
      <c r="S12" s="1352"/>
      <c r="T12" s="1352"/>
      <c r="U12" s="1352"/>
      <c r="V12" s="1347"/>
      <c r="W12" s="1348"/>
      <c r="X12" s="1348"/>
      <c r="Y12" s="1348"/>
      <c r="Z12" s="750"/>
      <c r="AA12" s="750"/>
      <c r="AB12" s="750"/>
      <c r="AC12" s="750"/>
      <c r="AD12" s="750"/>
      <c r="AE12" s="750"/>
      <c r="AF12" s="750"/>
      <c r="AG12" s="75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  <c r="IO12" s="300"/>
      <c r="IP12" s="300"/>
      <c r="IQ12" s="300"/>
      <c r="IR12" s="300"/>
      <c r="IS12" s="300"/>
      <c r="IT12" s="300"/>
      <c r="IU12" s="300"/>
      <c r="IV12" s="300"/>
      <c r="IW12" s="300"/>
      <c r="IX12" s="300"/>
      <c r="IY12" s="300"/>
    </row>
    <row r="13" spans="1:259" ht="38.25">
      <c r="A13" s="751"/>
      <c r="B13" s="751"/>
      <c r="C13" s="305" t="s">
        <v>158</v>
      </c>
      <c r="D13" s="305" t="s">
        <v>159</v>
      </c>
      <c r="E13" s="305" t="s">
        <v>160</v>
      </c>
      <c r="F13" s="305" t="s">
        <v>57</v>
      </c>
      <c r="G13" s="306" t="s">
        <v>559</v>
      </c>
      <c r="H13" s="306" t="s">
        <v>560</v>
      </c>
      <c r="I13" s="305" t="s">
        <v>9</v>
      </c>
      <c r="J13" s="305" t="s">
        <v>158</v>
      </c>
      <c r="K13" s="305" t="s">
        <v>159</v>
      </c>
      <c r="L13" s="305" t="s">
        <v>160</v>
      </c>
      <c r="M13" s="305" t="s">
        <v>9</v>
      </c>
      <c r="N13" s="305" t="s">
        <v>158</v>
      </c>
      <c r="O13" s="305" t="s">
        <v>159</v>
      </c>
      <c r="P13" s="305" t="s">
        <v>160</v>
      </c>
      <c r="Q13" s="305" t="s">
        <v>57</v>
      </c>
      <c r="R13" s="305" t="s">
        <v>158</v>
      </c>
      <c r="S13" s="305" t="s">
        <v>159</v>
      </c>
      <c r="T13" s="305" t="s">
        <v>160</v>
      </c>
      <c r="U13" s="305" t="s">
        <v>9</v>
      </c>
      <c r="V13" s="784" t="s">
        <v>302</v>
      </c>
      <c r="W13" s="784" t="s">
        <v>303</v>
      </c>
      <c r="X13" s="784" t="s">
        <v>304</v>
      </c>
      <c r="Y13" s="371" t="s">
        <v>305</v>
      </c>
      <c r="Z13" s="750"/>
      <c r="AA13" s="750"/>
      <c r="AB13" s="750"/>
      <c r="AC13" s="750"/>
      <c r="AD13" s="750"/>
      <c r="AE13" s="750"/>
      <c r="AF13" s="750"/>
      <c r="AG13" s="75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  <c r="FL13" s="300"/>
      <c r="FM13" s="300"/>
      <c r="FN13" s="300"/>
      <c r="FO13" s="300"/>
      <c r="FP13" s="300"/>
      <c r="FQ13" s="300"/>
      <c r="FR13" s="300"/>
      <c r="FS13" s="300"/>
      <c r="FT13" s="300"/>
      <c r="FU13" s="300"/>
      <c r="FV13" s="300"/>
      <c r="FW13" s="300"/>
      <c r="FX13" s="300"/>
      <c r="FY13" s="300"/>
      <c r="FZ13" s="300"/>
      <c r="GA13" s="300"/>
      <c r="GB13" s="300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  <c r="IH13" s="300"/>
      <c r="II13" s="300"/>
      <c r="IJ13" s="300"/>
      <c r="IK13" s="300"/>
      <c r="IL13" s="300"/>
      <c r="IM13" s="300"/>
      <c r="IN13" s="300"/>
      <c r="IO13" s="300"/>
      <c r="IP13" s="300"/>
      <c r="IQ13" s="300"/>
      <c r="IR13" s="300"/>
      <c r="IS13" s="300"/>
      <c r="IT13" s="300"/>
      <c r="IU13" s="300"/>
      <c r="IV13" s="300"/>
      <c r="IW13" s="300"/>
      <c r="IX13" s="300"/>
      <c r="IY13" s="300"/>
    </row>
    <row r="14" spans="1:259">
      <c r="A14" s="372">
        <v>1</v>
      </c>
      <c r="B14" s="143">
        <v>2</v>
      </c>
      <c r="C14" s="372">
        <v>3</v>
      </c>
      <c r="D14" s="372">
        <v>4</v>
      </c>
      <c r="E14" s="143">
        <v>5</v>
      </c>
      <c r="F14" s="372">
        <v>6</v>
      </c>
      <c r="G14" s="372"/>
      <c r="H14" s="372"/>
      <c r="I14" s="372"/>
      <c r="J14" s="372">
        <v>7</v>
      </c>
      <c r="K14" s="143">
        <v>8</v>
      </c>
      <c r="L14" s="372">
        <v>9</v>
      </c>
      <c r="M14" s="372">
        <v>10</v>
      </c>
      <c r="N14" s="143">
        <v>11</v>
      </c>
      <c r="O14" s="372">
        <v>12</v>
      </c>
      <c r="P14" s="372">
        <v>13</v>
      </c>
      <c r="Q14" s="143">
        <v>14</v>
      </c>
      <c r="R14" s="372">
        <v>15</v>
      </c>
      <c r="S14" s="372">
        <v>16</v>
      </c>
      <c r="T14" s="143">
        <v>17</v>
      </c>
      <c r="U14" s="372">
        <v>18</v>
      </c>
      <c r="V14" s="372">
        <v>19</v>
      </c>
      <c r="W14" s="143">
        <v>20</v>
      </c>
      <c r="X14" s="372">
        <v>21</v>
      </c>
      <c r="Y14" s="372">
        <v>22</v>
      </c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4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4"/>
      <c r="EI14" s="374"/>
      <c r="EJ14" s="374"/>
      <c r="EK14" s="374"/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/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  <c r="FH14" s="374"/>
      <c r="FI14" s="374"/>
      <c r="FJ14" s="374"/>
      <c r="FK14" s="374"/>
      <c r="FL14" s="374"/>
      <c r="FM14" s="374"/>
      <c r="FN14" s="374"/>
      <c r="FO14" s="374"/>
      <c r="FP14" s="374"/>
      <c r="FQ14" s="374"/>
      <c r="FR14" s="374"/>
      <c r="FS14" s="374"/>
      <c r="FT14" s="374"/>
      <c r="FU14" s="374"/>
      <c r="FV14" s="374"/>
      <c r="FW14" s="374"/>
      <c r="FX14" s="374"/>
      <c r="FY14" s="374"/>
      <c r="FZ14" s="374"/>
      <c r="GA14" s="374"/>
      <c r="GB14" s="374"/>
      <c r="GC14" s="374"/>
      <c r="GD14" s="374"/>
      <c r="GE14" s="374"/>
      <c r="GF14" s="374"/>
      <c r="GG14" s="374"/>
      <c r="GH14" s="374"/>
      <c r="GI14" s="374"/>
      <c r="GJ14" s="374"/>
      <c r="GK14" s="374"/>
      <c r="GL14" s="374"/>
      <c r="GM14" s="374"/>
      <c r="GN14" s="374"/>
      <c r="GO14" s="374"/>
      <c r="GP14" s="374"/>
      <c r="GQ14" s="374"/>
      <c r="GR14" s="374"/>
      <c r="GS14" s="374"/>
      <c r="GT14" s="374"/>
      <c r="GU14" s="374"/>
      <c r="GV14" s="374"/>
      <c r="GW14" s="374"/>
      <c r="GX14" s="374"/>
      <c r="GY14" s="374"/>
      <c r="GZ14" s="374"/>
      <c r="HA14" s="374"/>
      <c r="HB14" s="374"/>
      <c r="HC14" s="374"/>
      <c r="HD14" s="374"/>
      <c r="HE14" s="374"/>
      <c r="HF14" s="374"/>
      <c r="HG14" s="374"/>
      <c r="HH14" s="374"/>
      <c r="HI14" s="374"/>
      <c r="HJ14" s="374"/>
      <c r="HK14" s="374"/>
      <c r="HL14" s="374"/>
      <c r="HM14" s="374"/>
      <c r="HN14" s="374"/>
      <c r="HO14" s="374"/>
      <c r="HP14" s="374"/>
      <c r="HQ14" s="374"/>
      <c r="HR14" s="374"/>
      <c r="HS14" s="374"/>
      <c r="HT14" s="374"/>
      <c r="HU14" s="374"/>
      <c r="HV14" s="374"/>
      <c r="HW14" s="374"/>
      <c r="HX14" s="374"/>
      <c r="HY14" s="374"/>
      <c r="HZ14" s="374"/>
      <c r="IA14" s="374"/>
      <c r="IB14" s="374"/>
      <c r="IC14" s="374"/>
      <c r="ID14" s="374"/>
      <c r="IE14" s="374"/>
      <c r="IF14" s="374"/>
      <c r="IG14" s="374"/>
      <c r="IH14" s="374"/>
      <c r="II14" s="374"/>
      <c r="IJ14" s="374"/>
      <c r="IK14" s="374"/>
      <c r="IL14" s="374"/>
      <c r="IM14" s="374"/>
      <c r="IN14" s="374"/>
      <c r="IO14" s="374"/>
      <c r="IP14" s="374"/>
      <c r="IQ14" s="374"/>
      <c r="IR14" s="374"/>
      <c r="IS14" s="374"/>
      <c r="IT14" s="374"/>
      <c r="IU14" s="374"/>
      <c r="IV14" s="374"/>
      <c r="IW14" s="374"/>
      <c r="IX14" s="374"/>
      <c r="IY14" s="374"/>
    </row>
    <row r="15" spans="1:259" ht="25.5">
      <c r="A15" s="375"/>
      <c r="B15" s="145" t="s">
        <v>148</v>
      </c>
      <c r="C15" s="375"/>
      <c r="D15" s="375"/>
      <c r="E15" s="375"/>
      <c r="F15" s="376"/>
      <c r="G15" s="376"/>
      <c r="H15" s="376"/>
      <c r="I15" s="376"/>
      <c r="J15" s="377"/>
      <c r="K15" s="377"/>
      <c r="L15" s="377"/>
      <c r="M15" s="378"/>
      <c r="N15" s="377"/>
      <c r="O15" s="377"/>
      <c r="P15" s="377"/>
      <c r="Q15" s="754"/>
      <c r="R15" s="377"/>
      <c r="S15" s="377"/>
      <c r="T15" s="377"/>
      <c r="U15" s="754"/>
      <c r="V15" s="377"/>
      <c r="W15" s="379"/>
      <c r="X15" s="379"/>
      <c r="Y15" s="380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69"/>
      <c r="DP15" s="369"/>
      <c r="DQ15" s="369"/>
      <c r="DR15" s="369"/>
      <c r="DS15" s="369"/>
      <c r="DT15" s="369"/>
      <c r="DU15" s="369"/>
      <c r="DV15" s="369"/>
      <c r="DW15" s="369"/>
      <c r="DX15" s="369"/>
      <c r="DY15" s="369"/>
      <c r="DZ15" s="369"/>
      <c r="EA15" s="369"/>
      <c r="EB15" s="369"/>
      <c r="EC15" s="369"/>
      <c r="ED15" s="369"/>
      <c r="EE15" s="369"/>
      <c r="EF15" s="369"/>
      <c r="EG15" s="369"/>
      <c r="EH15" s="369"/>
      <c r="EI15" s="369"/>
      <c r="EJ15" s="369"/>
      <c r="EK15" s="369"/>
      <c r="EL15" s="369"/>
      <c r="EM15" s="369"/>
      <c r="EN15" s="369"/>
      <c r="EO15" s="369"/>
      <c r="EP15" s="369"/>
      <c r="EQ15" s="369"/>
      <c r="ER15" s="369"/>
      <c r="ES15" s="369"/>
      <c r="ET15" s="369"/>
      <c r="EU15" s="369"/>
      <c r="EV15" s="369"/>
      <c r="EW15" s="369"/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  <c r="FH15" s="369"/>
      <c r="FI15" s="369"/>
      <c r="FJ15" s="369"/>
      <c r="FK15" s="369"/>
      <c r="FL15" s="369"/>
      <c r="FM15" s="369"/>
      <c r="FN15" s="369"/>
      <c r="FO15" s="369"/>
      <c r="FP15" s="369"/>
      <c r="FQ15" s="369"/>
      <c r="FR15" s="369"/>
      <c r="FS15" s="369"/>
      <c r="FT15" s="369"/>
      <c r="FU15" s="369"/>
      <c r="FV15" s="369"/>
      <c r="FW15" s="369"/>
      <c r="FX15" s="369"/>
      <c r="FY15" s="369"/>
      <c r="FZ15" s="369"/>
      <c r="GA15" s="369"/>
      <c r="GB15" s="369"/>
      <c r="GC15" s="369"/>
      <c r="GD15" s="369"/>
      <c r="GE15" s="369"/>
      <c r="GF15" s="369"/>
      <c r="GG15" s="369"/>
      <c r="GH15" s="369"/>
      <c r="GI15" s="369"/>
      <c r="GJ15" s="369"/>
      <c r="GK15" s="369"/>
      <c r="GL15" s="369"/>
      <c r="GM15" s="369"/>
      <c r="GN15" s="369"/>
      <c r="GO15" s="369"/>
      <c r="GP15" s="369"/>
      <c r="GQ15" s="369"/>
      <c r="GR15" s="369"/>
      <c r="GS15" s="369"/>
      <c r="GT15" s="369"/>
      <c r="GU15" s="369"/>
      <c r="GV15" s="369"/>
      <c r="GW15" s="369"/>
      <c r="GX15" s="369"/>
      <c r="GY15" s="369"/>
      <c r="GZ15" s="369"/>
      <c r="HA15" s="369"/>
      <c r="HB15" s="369"/>
      <c r="HC15" s="369"/>
      <c r="HD15" s="369"/>
      <c r="HE15" s="369"/>
      <c r="HF15" s="369"/>
      <c r="HG15" s="369"/>
      <c r="HH15" s="369"/>
      <c r="HI15" s="369"/>
      <c r="HJ15" s="369"/>
      <c r="HK15" s="369"/>
      <c r="HL15" s="369"/>
      <c r="HM15" s="369"/>
      <c r="HN15" s="369"/>
      <c r="HO15" s="369"/>
      <c r="HP15" s="369"/>
      <c r="HQ15" s="369"/>
      <c r="HR15" s="369"/>
      <c r="HS15" s="369"/>
      <c r="HT15" s="369"/>
      <c r="HU15" s="369"/>
      <c r="HV15" s="369"/>
      <c r="HW15" s="369"/>
      <c r="HX15" s="369"/>
      <c r="HY15" s="369"/>
      <c r="HZ15" s="369"/>
      <c r="IA15" s="369"/>
      <c r="IB15" s="369"/>
      <c r="IC15" s="369"/>
      <c r="ID15" s="369"/>
      <c r="IE15" s="369"/>
      <c r="IF15" s="369"/>
      <c r="IG15" s="369"/>
      <c r="IH15" s="369"/>
      <c r="II15" s="369"/>
      <c r="IJ15" s="369"/>
      <c r="IK15" s="369"/>
      <c r="IL15" s="369"/>
      <c r="IM15" s="369"/>
      <c r="IN15" s="369"/>
      <c r="IO15" s="369"/>
      <c r="IP15" s="369"/>
      <c r="IQ15" s="369"/>
      <c r="IR15" s="369"/>
      <c r="IS15" s="369"/>
      <c r="IT15" s="369"/>
      <c r="IU15" s="369"/>
      <c r="IV15" s="369"/>
      <c r="IW15" s="369"/>
      <c r="IX15" s="369"/>
      <c r="IY15" s="369"/>
    </row>
    <row r="16" spans="1:259">
      <c r="A16" s="754">
        <v>1</v>
      </c>
      <c r="B16" s="145" t="s">
        <v>109</v>
      </c>
      <c r="C16" s="381">
        <f>F16*58.01/100</f>
        <v>1715.2454809999999</v>
      </c>
      <c r="D16" s="381">
        <f>F16*17.34/100</f>
        <v>512.71085399999993</v>
      </c>
      <c r="E16" s="381">
        <f>F16*24.65/100</f>
        <v>728.85366499999986</v>
      </c>
      <c r="F16" s="382">
        <v>2956.81</v>
      </c>
      <c r="G16" s="382">
        <v>1986.75</v>
      </c>
      <c r="H16" s="382">
        <v>2303.9299999999998</v>
      </c>
      <c r="I16" s="382">
        <f>G16+H16</f>
        <v>4290.68</v>
      </c>
      <c r="J16" s="381">
        <f>M16*58.01/100</f>
        <v>1715.2454809999999</v>
      </c>
      <c r="K16" s="381">
        <f>M16*17.34/100</f>
        <v>512.71085399999993</v>
      </c>
      <c r="L16" s="381">
        <f>M16*24.65/100</f>
        <v>728.85366499999986</v>
      </c>
      <c r="M16" s="383">
        <v>2956.81</v>
      </c>
      <c r="N16" s="381">
        <v>0</v>
      </c>
      <c r="O16" s="381">
        <v>0</v>
      </c>
      <c r="P16" s="381">
        <v>0</v>
      </c>
      <c r="Q16" s="383">
        <v>0</v>
      </c>
      <c r="R16" s="381">
        <f>J16+N16</f>
        <v>1715.2454809999999</v>
      </c>
      <c r="S16" s="381">
        <f>K16+O16</f>
        <v>512.71085399999993</v>
      </c>
      <c r="T16" s="381">
        <f>L16+P16</f>
        <v>728.85366499999986</v>
      </c>
      <c r="U16" s="383">
        <f>R16+S16+T16</f>
        <v>2956.8099999999995</v>
      </c>
      <c r="V16" s="381">
        <f>C16-R16</f>
        <v>0</v>
      </c>
      <c r="W16" s="381">
        <f>D16-S16</f>
        <v>0</v>
      </c>
      <c r="X16" s="381">
        <f>E16-T16</f>
        <v>0</v>
      </c>
      <c r="Y16" s="383">
        <f>V16+W16+X16</f>
        <v>0</v>
      </c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69"/>
      <c r="DT16" s="369"/>
      <c r="DU16" s="369"/>
      <c r="DV16" s="369"/>
      <c r="DW16" s="369"/>
      <c r="DX16" s="369"/>
      <c r="DY16" s="369"/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369"/>
      <c r="EZ16" s="369"/>
      <c r="FA16" s="369"/>
      <c r="FB16" s="369"/>
      <c r="FC16" s="369"/>
      <c r="FD16" s="369"/>
      <c r="FE16" s="369"/>
      <c r="FF16" s="369"/>
      <c r="FG16" s="369"/>
      <c r="FH16" s="369"/>
      <c r="FI16" s="369"/>
      <c r="FJ16" s="369"/>
      <c r="FK16" s="369"/>
      <c r="FL16" s="369"/>
      <c r="FM16" s="369"/>
      <c r="FN16" s="369"/>
      <c r="FO16" s="369"/>
      <c r="FP16" s="369"/>
      <c r="FQ16" s="369"/>
      <c r="FR16" s="369"/>
      <c r="FS16" s="369"/>
      <c r="FT16" s="369"/>
      <c r="FU16" s="369"/>
      <c r="FV16" s="369"/>
      <c r="FW16" s="369"/>
      <c r="FX16" s="369"/>
      <c r="FY16" s="369"/>
      <c r="FZ16" s="369"/>
      <c r="GA16" s="369"/>
      <c r="GB16" s="369"/>
      <c r="GC16" s="369"/>
      <c r="GD16" s="369"/>
      <c r="GE16" s="369"/>
      <c r="GF16" s="369"/>
      <c r="GG16" s="369"/>
      <c r="GH16" s="369"/>
      <c r="GI16" s="369"/>
      <c r="GJ16" s="369"/>
      <c r="GK16" s="369"/>
      <c r="GL16" s="369"/>
      <c r="GM16" s="369"/>
      <c r="GN16" s="369"/>
      <c r="GO16" s="369"/>
      <c r="GP16" s="369"/>
      <c r="GQ16" s="369"/>
      <c r="GR16" s="369"/>
      <c r="GS16" s="369"/>
      <c r="GT16" s="369"/>
      <c r="GU16" s="369"/>
      <c r="GV16" s="369"/>
      <c r="GW16" s="369"/>
      <c r="GX16" s="369"/>
      <c r="GY16" s="369"/>
      <c r="GZ16" s="369"/>
      <c r="HA16" s="369"/>
      <c r="HB16" s="369"/>
      <c r="HC16" s="369"/>
      <c r="HD16" s="369"/>
      <c r="HE16" s="369"/>
      <c r="HF16" s="369"/>
      <c r="HG16" s="369"/>
      <c r="HH16" s="369"/>
      <c r="HI16" s="369"/>
      <c r="HJ16" s="369"/>
      <c r="HK16" s="369"/>
      <c r="HL16" s="369"/>
      <c r="HM16" s="369"/>
      <c r="HN16" s="369"/>
      <c r="HO16" s="369"/>
      <c r="HP16" s="369"/>
      <c r="HQ16" s="369"/>
      <c r="HR16" s="369"/>
      <c r="HS16" s="369"/>
      <c r="HT16" s="369"/>
      <c r="HU16" s="369"/>
      <c r="HV16" s="369"/>
      <c r="HW16" s="369"/>
      <c r="HX16" s="369"/>
      <c r="HY16" s="369"/>
      <c r="HZ16" s="369"/>
      <c r="IA16" s="369"/>
      <c r="IB16" s="369"/>
      <c r="IC16" s="369"/>
      <c r="ID16" s="369"/>
      <c r="IE16" s="369"/>
      <c r="IF16" s="369"/>
      <c r="IG16" s="369"/>
      <c r="IH16" s="369"/>
      <c r="II16" s="369"/>
      <c r="IJ16" s="369"/>
      <c r="IK16" s="369"/>
      <c r="IL16" s="369"/>
      <c r="IM16" s="369"/>
      <c r="IN16" s="369"/>
      <c r="IO16" s="369"/>
      <c r="IP16" s="369"/>
      <c r="IQ16" s="369"/>
      <c r="IR16" s="369"/>
      <c r="IS16" s="369"/>
      <c r="IT16" s="369"/>
      <c r="IU16" s="369"/>
      <c r="IV16" s="369"/>
      <c r="IW16" s="369"/>
      <c r="IX16" s="369"/>
      <c r="IY16" s="369"/>
    </row>
    <row r="17" spans="1:31">
      <c r="A17" s="754">
        <v>2</v>
      </c>
      <c r="B17" s="146" t="s">
        <v>76</v>
      </c>
      <c r="C17" s="381">
        <f t="shared" ref="C17:C20" si="0">F17*58.01/100</f>
        <v>36144.110868999996</v>
      </c>
      <c r="D17" s="381">
        <f t="shared" ref="D17:D20" si="1">F17*17.34/100</f>
        <v>10803.980046000001</v>
      </c>
      <c r="E17" s="381">
        <f t="shared" ref="E17:E20" si="2">F17*24.65/100</f>
        <v>15358.599085</v>
      </c>
      <c r="F17" s="382">
        <v>62306.69</v>
      </c>
      <c r="G17" s="382">
        <v>10685.168071562959</v>
      </c>
      <c r="H17" s="382">
        <v>39464.53</v>
      </c>
      <c r="I17" s="382">
        <f t="shared" ref="I17:I20" si="3">G17+H17</f>
        <v>50149.698071562962</v>
      </c>
      <c r="J17" s="381">
        <f t="shared" ref="J17:J20" si="4">M17*58.01/100</f>
        <v>21686.464201000003</v>
      </c>
      <c r="K17" s="381">
        <f t="shared" ref="K17:K20" si="5">M17*17.34/100</f>
        <v>6482.387334</v>
      </c>
      <c r="L17" s="381">
        <f t="shared" ref="L17:L20" si="6">M17*24.65/100</f>
        <v>9215.1584650000004</v>
      </c>
      <c r="M17" s="383">
        <v>37384.01</v>
      </c>
      <c r="N17" s="381">
        <f t="shared" ref="N17:N20" si="7">Q17*58.01/100</f>
        <v>14457.646667999999</v>
      </c>
      <c r="O17" s="381">
        <f t="shared" ref="O17:O20" si="8">Q17*17.34/100</f>
        <v>4321.5927120000006</v>
      </c>
      <c r="P17" s="381">
        <f t="shared" ref="P17:P20" si="9">Q17*24.65/100</f>
        <v>6143.4406199999994</v>
      </c>
      <c r="Q17" s="383">
        <v>24922.68</v>
      </c>
      <c r="R17" s="381">
        <f t="shared" ref="R17:T20" si="10">J17+N17</f>
        <v>36144.110869000004</v>
      </c>
      <c r="S17" s="381">
        <f t="shared" si="10"/>
        <v>10803.980046000001</v>
      </c>
      <c r="T17" s="381">
        <f t="shared" si="10"/>
        <v>15358.599085</v>
      </c>
      <c r="U17" s="383">
        <f>R17+S17+T17</f>
        <v>62306.69000000001</v>
      </c>
      <c r="V17" s="381">
        <f t="shared" ref="V17:X25" si="11">C17-R17</f>
        <v>0</v>
      </c>
      <c r="W17" s="381">
        <f t="shared" si="11"/>
        <v>0</v>
      </c>
      <c r="X17" s="381">
        <f t="shared" si="11"/>
        <v>0</v>
      </c>
      <c r="Y17" s="383">
        <f t="shared" ref="Y17:Y25" si="12">V17+W17+X17</f>
        <v>0</v>
      </c>
      <c r="AB17" s="1330"/>
      <c r="AC17" s="1330"/>
      <c r="AD17" s="1330"/>
      <c r="AE17" s="1330"/>
    </row>
    <row r="18" spans="1:31" ht="25.5">
      <c r="A18" s="754">
        <v>3</v>
      </c>
      <c r="B18" s="145" t="s">
        <v>77</v>
      </c>
      <c r="C18" s="381">
        <f t="shared" si="0"/>
        <v>566.24141099999997</v>
      </c>
      <c r="D18" s="381">
        <f t="shared" si="1"/>
        <v>169.257474</v>
      </c>
      <c r="E18" s="381">
        <f t="shared" si="2"/>
        <v>240.61111499999998</v>
      </c>
      <c r="F18" s="382">
        <v>976.11</v>
      </c>
      <c r="G18" s="382">
        <v>176.36</v>
      </c>
      <c r="H18" s="382">
        <v>707.05</v>
      </c>
      <c r="I18" s="382">
        <f t="shared" si="3"/>
        <v>883.41</v>
      </c>
      <c r="J18" s="381">
        <f t="shared" si="4"/>
        <v>566.24141099999997</v>
      </c>
      <c r="K18" s="381">
        <f t="shared" si="5"/>
        <v>169.257474</v>
      </c>
      <c r="L18" s="381">
        <f t="shared" si="6"/>
        <v>240.61111499999998</v>
      </c>
      <c r="M18" s="383">
        <v>976.11</v>
      </c>
      <c r="N18" s="381">
        <f t="shared" si="7"/>
        <v>0</v>
      </c>
      <c r="O18" s="381">
        <f t="shared" si="8"/>
        <v>0</v>
      </c>
      <c r="P18" s="381">
        <f t="shared" si="9"/>
        <v>0</v>
      </c>
      <c r="Q18" s="383">
        <v>0</v>
      </c>
      <c r="R18" s="381">
        <f t="shared" si="10"/>
        <v>566.24141099999997</v>
      </c>
      <c r="S18" s="381">
        <f t="shared" si="10"/>
        <v>169.257474</v>
      </c>
      <c r="T18" s="381">
        <f t="shared" si="10"/>
        <v>240.61111499999998</v>
      </c>
      <c r="U18" s="383">
        <f>R18+S18+T18</f>
        <v>976.1099999999999</v>
      </c>
      <c r="V18" s="381">
        <f t="shared" si="11"/>
        <v>0</v>
      </c>
      <c r="W18" s="381">
        <f t="shared" si="11"/>
        <v>0</v>
      </c>
      <c r="X18" s="381">
        <f t="shared" si="11"/>
        <v>0</v>
      </c>
      <c r="Y18" s="383">
        <f t="shared" si="12"/>
        <v>0</v>
      </c>
    </row>
    <row r="19" spans="1:31">
      <c r="A19" s="754">
        <v>4</v>
      </c>
      <c r="B19" s="146" t="s">
        <v>78</v>
      </c>
      <c r="C19" s="381">
        <f t="shared" si="0"/>
        <v>635.78379900000004</v>
      </c>
      <c r="D19" s="381">
        <f t="shared" si="1"/>
        <v>190.04466600000001</v>
      </c>
      <c r="E19" s="381">
        <f t="shared" si="2"/>
        <v>270.16153500000001</v>
      </c>
      <c r="F19" s="382">
        <v>1095.99</v>
      </c>
      <c r="G19" s="382">
        <v>254.72</v>
      </c>
      <c r="H19" s="382">
        <v>518.66</v>
      </c>
      <c r="I19" s="382">
        <f t="shared" si="3"/>
        <v>773.38</v>
      </c>
      <c r="J19" s="381">
        <f t="shared" si="4"/>
        <v>635.78379900000004</v>
      </c>
      <c r="K19" s="381">
        <f t="shared" si="5"/>
        <v>190.04466600000001</v>
      </c>
      <c r="L19" s="381">
        <f t="shared" si="6"/>
        <v>270.16153500000001</v>
      </c>
      <c r="M19" s="383">
        <v>1095.99</v>
      </c>
      <c r="N19" s="381">
        <f t="shared" si="7"/>
        <v>0</v>
      </c>
      <c r="O19" s="381">
        <f t="shared" si="8"/>
        <v>0</v>
      </c>
      <c r="P19" s="381">
        <f t="shared" si="9"/>
        <v>0</v>
      </c>
      <c r="Q19" s="383">
        <v>0</v>
      </c>
      <c r="R19" s="381">
        <f t="shared" si="10"/>
        <v>635.78379900000004</v>
      </c>
      <c r="S19" s="381">
        <f t="shared" si="10"/>
        <v>190.04466600000001</v>
      </c>
      <c r="T19" s="381">
        <f t="shared" si="10"/>
        <v>270.16153500000001</v>
      </c>
      <c r="U19" s="383">
        <f>R19+S19+T19</f>
        <v>1095.99</v>
      </c>
      <c r="V19" s="381">
        <f t="shared" si="11"/>
        <v>0</v>
      </c>
      <c r="W19" s="381">
        <f t="shared" si="11"/>
        <v>0</v>
      </c>
      <c r="X19" s="381">
        <f t="shared" si="11"/>
        <v>0</v>
      </c>
      <c r="Y19" s="383">
        <f t="shared" si="12"/>
        <v>0</v>
      </c>
    </row>
    <row r="20" spans="1:31" ht="25.5">
      <c r="A20" s="754">
        <v>5</v>
      </c>
      <c r="B20" s="145" t="s">
        <v>79</v>
      </c>
      <c r="C20" s="381">
        <f t="shared" si="0"/>
        <v>21083.757704</v>
      </c>
      <c r="D20" s="381">
        <f t="shared" si="1"/>
        <v>6302.2299360000006</v>
      </c>
      <c r="E20" s="381">
        <f t="shared" si="2"/>
        <v>8959.0523599999997</v>
      </c>
      <c r="F20" s="382">
        <v>36345.040000000001</v>
      </c>
      <c r="G20" s="382">
        <v>-1591.6266606451902</v>
      </c>
      <c r="H20" s="382">
        <v>16579.45</v>
      </c>
      <c r="I20" s="382">
        <f t="shared" si="3"/>
        <v>14987.823339354811</v>
      </c>
      <c r="J20" s="381">
        <f t="shared" si="4"/>
        <v>7993.2153029999999</v>
      </c>
      <c r="K20" s="381">
        <f t="shared" si="5"/>
        <v>2389.2838019999999</v>
      </c>
      <c r="L20" s="381">
        <f t="shared" si="6"/>
        <v>3396.5308949999999</v>
      </c>
      <c r="M20" s="383">
        <v>13779.03</v>
      </c>
      <c r="N20" s="381">
        <f t="shared" si="7"/>
        <v>13090.542400999999</v>
      </c>
      <c r="O20" s="381">
        <f t="shared" si="8"/>
        <v>3912.9461339999998</v>
      </c>
      <c r="P20" s="381">
        <f t="shared" si="9"/>
        <v>5562.5214649999989</v>
      </c>
      <c r="Q20" s="383">
        <v>22566.01</v>
      </c>
      <c r="R20" s="381">
        <f t="shared" si="10"/>
        <v>21083.757704</v>
      </c>
      <c r="S20" s="381">
        <f t="shared" si="10"/>
        <v>6302.2299359999997</v>
      </c>
      <c r="T20" s="381">
        <f t="shared" si="10"/>
        <v>8959.0523599999979</v>
      </c>
      <c r="U20" s="383">
        <f>R20+S20+T20</f>
        <v>36345.039999999994</v>
      </c>
      <c r="V20" s="381">
        <f t="shared" si="11"/>
        <v>0</v>
      </c>
      <c r="W20" s="381">
        <f t="shared" si="11"/>
        <v>0</v>
      </c>
      <c r="X20" s="381">
        <f t="shared" si="11"/>
        <v>0</v>
      </c>
      <c r="Y20" s="383">
        <f t="shared" si="12"/>
        <v>0</v>
      </c>
    </row>
    <row r="21" spans="1:31" s="300" customFormat="1">
      <c r="A21" s="384"/>
      <c r="B21" s="247" t="s">
        <v>57</v>
      </c>
      <c r="C21" s="382">
        <f>SUM(C16:C20)</f>
        <v>60145.139263999998</v>
      </c>
      <c r="D21" s="382">
        <f t="shared" ref="D21:U21" si="13">SUM(D16:D20)</f>
        <v>17978.222976000001</v>
      </c>
      <c r="E21" s="382">
        <f t="shared" si="13"/>
        <v>25557.277759999997</v>
      </c>
      <c r="F21" s="382">
        <f t="shared" si="13"/>
        <v>103680.64000000001</v>
      </c>
      <c r="G21" s="382">
        <f t="shared" si="13"/>
        <v>11511.371410917769</v>
      </c>
      <c r="H21" s="382">
        <f t="shared" si="13"/>
        <v>59573.62000000001</v>
      </c>
      <c r="I21" s="382">
        <f t="shared" si="13"/>
        <v>71084.991410917777</v>
      </c>
      <c r="J21" s="382">
        <f t="shared" si="13"/>
        <v>32596.950195000001</v>
      </c>
      <c r="K21" s="382">
        <f t="shared" si="13"/>
        <v>9743.6841299999996</v>
      </c>
      <c r="L21" s="382">
        <f t="shared" si="13"/>
        <v>13851.315675</v>
      </c>
      <c r="M21" s="382">
        <f t="shared" si="13"/>
        <v>56191.95</v>
      </c>
      <c r="N21" s="382">
        <f t="shared" si="13"/>
        <v>27548.189069</v>
      </c>
      <c r="O21" s="382">
        <f t="shared" si="13"/>
        <v>8234.5388459999995</v>
      </c>
      <c r="P21" s="382">
        <f t="shared" si="13"/>
        <v>11705.962084999999</v>
      </c>
      <c r="Q21" s="382">
        <f t="shared" si="13"/>
        <v>47488.69</v>
      </c>
      <c r="R21" s="382">
        <f t="shared" si="13"/>
        <v>60145.139263999998</v>
      </c>
      <c r="S21" s="382">
        <f t="shared" si="13"/>
        <v>17978.222976000001</v>
      </c>
      <c r="T21" s="382">
        <f t="shared" si="13"/>
        <v>25557.277759999997</v>
      </c>
      <c r="U21" s="382">
        <f t="shared" si="13"/>
        <v>103680.64</v>
      </c>
      <c r="V21" s="383">
        <f t="shared" si="11"/>
        <v>0</v>
      </c>
      <c r="W21" s="383">
        <f t="shared" si="11"/>
        <v>0</v>
      </c>
      <c r="X21" s="383">
        <f t="shared" si="11"/>
        <v>0</v>
      </c>
      <c r="Y21" s="383">
        <f t="shared" si="12"/>
        <v>0</v>
      </c>
    </row>
    <row r="22" spans="1:31" ht="25.5">
      <c r="A22" s="754"/>
      <c r="B22" s="147" t="s">
        <v>149</v>
      </c>
      <c r="C22" s="381"/>
      <c r="D22" s="381"/>
      <c r="E22" s="381"/>
      <c r="F22" s="382"/>
      <c r="G22" s="382"/>
      <c r="H22" s="382"/>
      <c r="I22" s="382"/>
      <c r="J22" s="381"/>
      <c r="K22" s="381"/>
      <c r="L22" s="381"/>
      <c r="M22" s="383"/>
      <c r="N22" s="381"/>
      <c r="O22" s="381"/>
      <c r="P22" s="381"/>
      <c r="Q22" s="383"/>
      <c r="R22" s="381"/>
      <c r="S22" s="381"/>
      <c r="T22" s="381"/>
      <c r="U22" s="383"/>
      <c r="V22" s="381"/>
      <c r="W22" s="381"/>
      <c r="X22" s="381"/>
      <c r="Y22" s="383"/>
    </row>
    <row r="23" spans="1:31">
      <c r="A23" s="754">
        <v>6</v>
      </c>
      <c r="B23" s="145" t="s">
        <v>110</v>
      </c>
      <c r="C23" s="381">
        <v>0</v>
      </c>
      <c r="D23" s="381">
        <v>0</v>
      </c>
      <c r="E23" s="381">
        <v>0</v>
      </c>
      <c r="F23" s="382">
        <v>0</v>
      </c>
      <c r="G23" s="382"/>
      <c r="H23" s="382"/>
      <c r="I23" s="382"/>
      <c r="J23" s="381">
        <v>0</v>
      </c>
      <c r="K23" s="381">
        <v>0</v>
      </c>
      <c r="L23" s="381">
        <v>0</v>
      </c>
      <c r="M23" s="383">
        <v>0</v>
      </c>
      <c r="N23" s="381">
        <v>0</v>
      </c>
      <c r="O23" s="381">
        <v>0</v>
      </c>
      <c r="P23" s="381">
        <v>0</v>
      </c>
      <c r="Q23" s="383">
        <v>0</v>
      </c>
      <c r="R23" s="381">
        <v>0</v>
      </c>
      <c r="S23" s="381">
        <v>0</v>
      </c>
      <c r="T23" s="381">
        <v>0</v>
      </c>
      <c r="U23" s="383">
        <v>0</v>
      </c>
      <c r="V23" s="381">
        <f t="shared" si="11"/>
        <v>0</v>
      </c>
      <c r="W23" s="381">
        <f t="shared" si="11"/>
        <v>0</v>
      </c>
      <c r="X23" s="381">
        <f t="shared" si="11"/>
        <v>0</v>
      </c>
      <c r="Y23" s="383">
        <f t="shared" si="12"/>
        <v>0</v>
      </c>
    </row>
    <row r="24" spans="1:31">
      <c r="A24" s="754">
        <v>7</v>
      </c>
      <c r="B24" s="146" t="s">
        <v>81</v>
      </c>
      <c r="C24" s="381">
        <v>0</v>
      </c>
      <c r="D24" s="381">
        <v>0</v>
      </c>
      <c r="E24" s="381">
        <v>0</v>
      </c>
      <c r="F24" s="382">
        <v>0</v>
      </c>
      <c r="G24" s="382"/>
      <c r="H24" s="382"/>
      <c r="I24" s="382"/>
      <c r="J24" s="381">
        <v>0</v>
      </c>
      <c r="K24" s="381">
        <v>0</v>
      </c>
      <c r="L24" s="381">
        <v>0</v>
      </c>
      <c r="M24" s="383">
        <v>0</v>
      </c>
      <c r="N24" s="381">
        <v>0</v>
      </c>
      <c r="O24" s="381">
        <v>0</v>
      </c>
      <c r="P24" s="381">
        <v>0</v>
      </c>
      <c r="Q24" s="383">
        <v>0</v>
      </c>
      <c r="R24" s="381">
        <v>0</v>
      </c>
      <c r="S24" s="381">
        <v>0</v>
      </c>
      <c r="T24" s="381">
        <v>0</v>
      </c>
      <c r="U24" s="383">
        <v>0</v>
      </c>
      <c r="V24" s="381">
        <f t="shared" si="11"/>
        <v>0</v>
      </c>
      <c r="W24" s="381">
        <f t="shared" si="11"/>
        <v>0</v>
      </c>
      <c r="X24" s="381">
        <f t="shared" si="11"/>
        <v>0</v>
      </c>
      <c r="Y24" s="383">
        <f t="shared" si="12"/>
        <v>0</v>
      </c>
    </row>
    <row r="25" spans="1:31" s="300" customFormat="1">
      <c r="A25" s="380"/>
      <c r="B25" s="146" t="s">
        <v>57</v>
      </c>
      <c r="C25" s="383">
        <v>0</v>
      </c>
      <c r="D25" s="383">
        <v>0</v>
      </c>
      <c r="E25" s="383">
        <v>0</v>
      </c>
      <c r="F25" s="382">
        <v>0</v>
      </c>
      <c r="G25" s="382"/>
      <c r="H25" s="382"/>
      <c r="I25" s="382"/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f t="shared" si="11"/>
        <v>0</v>
      </c>
      <c r="W25" s="383">
        <f t="shared" si="11"/>
        <v>0</v>
      </c>
      <c r="X25" s="383">
        <f t="shared" si="11"/>
        <v>0</v>
      </c>
      <c r="Y25" s="383">
        <f t="shared" si="12"/>
        <v>0</v>
      </c>
    </row>
    <row r="26" spans="1:31" s="300" customFormat="1" ht="15">
      <c r="A26" s="380"/>
      <c r="B26" s="146" t="s">
        <v>28</v>
      </c>
      <c r="C26" s="385">
        <f>C21+C25</f>
        <v>60145.139263999998</v>
      </c>
      <c r="D26" s="385">
        <f t="shared" ref="D26:Y26" si="14">D21+D25</f>
        <v>17978.222976000001</v>
      </c>
      <c r="E26" s="385">
        <f t="shared" si="14"/>
        <v>25557.277759999997</v>
      </c>
      <c r="F26" s="385">
        <f t="shared" si="14"/>
        <v>103680.64000000001</v>
      </c>
      <c r="G26" s="385">
        <f t="shared" si="14"/>
        <v>11511.371410917769</v>
      </c>
      <c r="H26" s="385">
        <f t="shared" si="14"/>
        <v>59573.62000000001</v>
      </c>
      <c r="I26" s="385">
        <f t="shared" si="14"/>
        <v>71084.991410917777</v>
      </c>
      <c r="J26" s="385">
        <f t="shared" si="14"/>
        <v>32596.950195000001</v>
      </c>
      <c r="K26" s="385">
        <f t="shared" si="14"/>
        <v>9743.6841299999996</v>
      </c>
      <c r="L26" s="385">
        <f t="shared" si="14"/>
        <v>13851.315675</v>
      </c>
      <c r="M26" s="385">
        <f t="shared" si="14"/>
        <v>56191.95</v>
      </c>
      <c r="N26" s="385">
        <f t="shared" si="14"/>
        <v>27548.189069</v>
      </c>
      <c r="O26" s="385">
        <f t="shared" si="14"/>
        <v>8234.5388459999995</v>
      </c>
      <c r="P26" s="385">
        <f t="shared" si="14"/>
        <v>11705.962084999999</v>
      </c>
      <c r="Q26" s="385">
        <f t="shared" si="14"/>
        <v>47488.69</v>
      </c>
      <c r="R26" s="385">
        <f t="shared" si="14"/>
        <v>60145.139263999998</v>
      </c>
      <c r="S26" s="385">
        <f t="shared" si="14"/>
        <v>17978.222976000001</v>
      </c>
      <c r="T26" s="385">
        <f t="shared" si="14"/>
        <v>25557.277759999997</v>
      </c>
      <c r="U26" s="385">
        <f t="shared" si="14"/>
        <v>103680.64</v>
      </c>
      <c r="V26" s="385">
        <f t="shared" si="14"/>
        <v>0</v>
      </c>
      <c r="W26" s="385">
        <f t="shared" si="14"/>
        <v>0</v>
      </c>
      <c r="X26" s="385">
        <f t="shared" si="14"/>
        <v>0</v>
      </c>
      <c r="Y26" s="385">
        <f t="shared" si="14"/>
        <v>0</v>
      </c>
    </row>
    <row r="35" spans="1:40" ht="25.5" customHeight="1">
      <c r="A35" s="300" t="s">
        <v>5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N35" s="300"/>
      <c r="O35" s="300"/>
      <c r="P35" s="300"/>
      <c r="R35" s="300"/>
      <c r="S35" s="300"/>
      <c r="T35" s="300"/>
      <c r="V35" s="1331" t="s">
        <v>6</v>
      </c>
      <c r="W35" s="1331"/>
      <c r="X35" s="386"/>
      <c r="Z35" s="369"/>
      <c r="AA35" s="369"/>
      <c r="AB35" s="369"/>
      <c r="AC35" s="369"/>
      <c r="AD35" s="369"/>
      <c r="AH35" s="369"/>
      <c r="AI35" s="369"/>
    </row>
    <row r="36" spans="1:40" ht="12.75" customHeight="1"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1331" t="s">
        <v>7</v>
      </c>
      <c r="T36" s="1331"/>
      <c r="U36" s="1331"/>
      <c r="V36" s="1331"/>
      <c r="W36" s="1331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69"/>
      <c r="AI36" s="369"/>
    </row>
    <row r="37" spans="1:40">
      <c r="A37" s="1332" t="s">
        <v>10</v>
      </c>
      <c r="B37" s="1332"/>
      <c r="C37" s="1332"/>
      <c r="D37" s="1332"/>
      <c r="E37" s="1332"/>
      <c r="F37" s="1332"/>
      <c r="G37" s="1332"/>
      <c r="H37" s="1332"/>
      <c r="I37" s="1332"/>
      <c r="J37" s="1332"/>
      <c r="K37" s="1332"/>
      <c r="L37" s="1332"/>
      <c r="M37" s="1332"/>
      <c r="N37" s="1332"/>
      <c r="O37" s="1332"/>
      <c r="P37" s="1332"/>
      <c r="Q37" s="1332"/>
      <c r="R37" s="1332"/>
      <c r="S37" s="1332"/>
      <c r="T37" s="1332"/>
      <c r="U37" s="1332"/>
      <c r="V37" s="1332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750"/>
      <c r="AL37" s="750"/>
      <c r="AM37" s="750"/>
      <c r="AN37" s="750"/>
    </row>
    <row r="38" spans="1:40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N38" s="300"/>
      <c r="O38" s="300"/>
      <c r="P38" s="300"/>
      <c r="R38" s="300"/>
      <c r="S38" s="300"/>
      <c r="T38" s="300"/>
      <c r="V38" s="747" t="s">
        <v>55</v>
      </c>
      <c r="W38" s="747"/>
      <c r="X38" s="747"/>
      <c r="Y38" s="747"/>
      <c r="Z38" s="300"/>
      <c r="AA38" s="300"/>
      <c r="AB38" s="300"/>
      <c r="AC38" s="300"/>
      <c r="AH38" s="300"/>
      <c r="AI38" s="300"/>
    </row>
  </sheetData>
  <mergeCells count="19">
    <mergeCell ref="AB17:AE17"/>
    <mergeCell ref="V35:W35"/>
    <mergeCell ref="S36:W36"/>
    <mergeCell ref="A37:V37"/>
    <mergeCell ref="AE10:AG10"/>
    <mergeCell ref="A11:A12"/>
    <mergeCell ref="B11:B12"/>
    <mergeCell ref="C11:F12"/>
    <mergeCell ref="J11:U11"/>
    <mergeCell ref="V11:Y12"/>
    <mergeCell ref="J12:M12"/>
    <mergeCell ref="N12:Q12"/>
    <mergeCell ref="R12:U12"/>
    <mergeCell ref="X10:Y10"/>
    <mergeCell ref="J2:R2"/>
    <mergeCell ref="A3:X3"/>
    <mergeCell ref="A4:X4"/>
    <mergeCell ref="A6:X6"/>
    <mergeCell ref="A8:C8"/>
  </mergeCells>
  <printOptions horizontalCentered="1"/>
  <pageMargins left="0.19" right="0.16" top="0.6" bottom="0" header="0.68" footer="0.31496062992126"/>
  <pageSetup paperSize="9" scale="62" orientation="landscape" r:id="rId1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view="pageBreakPreview" zoomScale="70" zoomScaleSheetLayoutView="70" workbookViewId="0">
      <selection activeCell="V15" sqref="V15:V19"/>
    </sheetView>
  </sheetViews>
  <sheetFormatPr defaultColWidth="9.140625" defaultRowHeight="12.75"/>
  <cols>
    <col min="1" max="1" width="7.28515625" style="171" customWidth="1"/>
    <col min="2" max="2" width="26" style="171" customWidth="1"/>
    <col min="3" max="5" width="11.140625" style="171" customWidth="1"/>
    <col min="6" max="8" width="10.7109375" style="171" customWidth="1"/>
    <col min="9" max="9" width="12.5703125" style="171" customWidth="1"/>
    <col min="10" max="10" width="11.7109375" style="171" bestFit="1" customWidth="1"/>
    <col min="11" max="12" width="10.5703125" style="171" bestFit="1" customWidth="1"/>
    <col min="13" max="13" width="12.85546875" style="171" customWidth="1"/>
    <col min="14" max="17" width="9.140625" style="171"/>
    <col min="18" max="20" width="8.85546875" style="171" customWidth="1"/>
    <col min="21" max="21" width="9.140625" style="171"/>
    <col min="22" max="22" width="13" style="171" customWidth="1"/>
    <col min="23" max="16384" width="9.140625" style="171"/>
  </cols>
  <sheetData>
    <row r="1" spans="1:23" ht="15">
      <c r="U1" s="172" t="s">
        <v>342</v>
      </c>
    </row>
    <row r="2" spans="1:23" ht="15.75">
      <c r="F2" s="756" t="s">
        <v>0</v>
      </c>
      <c r="G2" s="756"/>
      <c r="H2" s="756"/>
      <c r="N2" s="773"/>
      <c r="O2" s="773"/>
      <c r="P2" s="773"/>
      <c r="Q2" s="773"/>
    </row>
    <row r="3" spans="1:23" ht="20.25">
      <c r="C3" s="1186" t="s">
        <v>507</v>
      </c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8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3" ht="15.75">
      <c r="B5" s="1187" t="s">
        <v>581</v>
      </c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746"/>
      <c r="T5" s="1188" t="s">
        <v>161</v>
      </c>
      <c r="U5" s="1189"/>
    </row>
    <row r="6" spans="1:23" ht="15">
      <c r="J6" s="773"/>
      <c r="K6" s="773"/>
      <c r="L6" s="773"/>
      <c r="M6" s="773"/>
      <c r="N6" s="773"/>
      <c r="O6" s="773"/>
      <c r="P6" s="773"/>
      <c r="Q6" s="773"/>
    </row>
    <row r="7" spans="1:23">
      <c r="A7" s="1190" t="s">
        <v>562</v>
      </c>
      <c r="B7" s="1190"/>
      <c r="N7" s="1354" t="s">
        <v>582</v>
      </c>
      <c r="O7" s="1354"/>
      <c r="P7" s="1354"/>
      <c r="Q7" s="1354"/>
      <c r="R7" s="1354"/>
      <c r="S7" s="1354"/>
      <c r="T7" s="1354"/>
      <c r="U7" s="1354"/>
    </row>
    <row r="8" spans="1:23" ht="35.25" customHeight="1">
      <c r="A8" s="1175" t="s">
        <v>1</v>
      </c>
      <c r="B8" s="1176" t="s">
        <v>84</v>
      </c>
      <c r="C8" s="1176" t="s">
        <v>85</v>
      </c>
      <c r="D8" s="1176"/>
      <c r="E8" s="1176"/>
      <c r="F8" s="1176" t="s">
        <v>563</v>
      </c>
      <c r="G8" s="1176"/>
      <c r="H8" s="1176"/>
      <c r="I8" s="1176"/>
      <c r="J8" s="1176"/>
      <c r="K8" s="1176"/>
      <c r="L8" s="1176"/>
      <c r="M8" s="1176"/>
      <c r="N8" s="1176" t="s">
        <v>564</v>
      </c>
      <c r="O8" s="1176"/>
      <c r="P8" s="1176"/>
      <c r="Q8" s="1176"/>
      <c r="R8" s="1176"/>
      <c r="S8" s="1176"/>
      <c r="T8" s="1176"/>
      <c r="U8" s="1176"/>
    </row>
    <row r="9" spans="1:23" ht="15" customHeight="1">
      <c r="A9" s="1175"/>
      <c r="B9" s="1176"/>
      <c r="C9" s="1176" t="s">
        <v>162</v>
      </c>
      <c r="D9" s="1176" t="s">
        <v>31</v>
      </c>
      <c r="E9" s="1176" t="s">
        <v>32</v>
      </c>
      <c r="F9" s="1176" t="s">
        <v>565</v>
      </c>
      <c r="G9" s="1176"/>
      <c r="H9" s="1176"/>
      <c r="I9" s="1176"/>
      <c r="J9" s="1176" t="s">
        <v>566</v>
      </c>
      <c r="K9" s="1176"/>
      <c r="L9" s="1176"/>
      <c r="M9" s="1176"/>
      <c r="N9" s="1176" t="s">
        <v>565</v>
      </c>
      <c r="O9" s="1176"/>
      <c r="P9" s="1176"/>
      <c r="Q9" s="1176"/>
      <c r="R9" s="1176" t="s">
        <v>566</v>
      </c>
      <c r="S9" s="1176"/>
      <c r="T9" s="1176"/>
      <c r="U9" s="1176"/>
    </row>
    <row r="10" spans="1:23" ht="12.75" customHeight="1">
      <c r="A10" s="1175"/>
      <c r="B10" s="1176"/>
      <c r="C10" s="1176"/>
      <c r="D10" s="1176"/>
      <c r="E10" s="1176"/>
      <c r="F10" s="1180" t="s">
        <v>88</v>
      </c>
      <c r="G10" s="1181"/>
      <c r="H10" s="1182"/>
      <c r="I10" s="1177" t="s">
        <v>89</v>
      </c>
      <c r="J10" s="1180" t="s">
        <v>88</v>
      </c>
      <c r="K10" s="1181"/>
      <c r="L10" s="1182"/>
      <c r="M10" s="1177" t="s">
        <v>89</v>
      </c>
      <c r="N10" s="1180" t="s">
        <v>88</v>
      </c>
      <c r="O10" s="1181"/>
      <c r="P10" s="1182"/>
      <c r="Q10" s="1177" t="s">
        <v>89</v>
      </c>
      <c r="R10" s="1180" t="s">
        <v>88</v>
      </c>
      <c r="S10" s="1181"/>
      <c r="T10" s="1182"/>
      <c r="U10" s="1177" t="s">
        <v>89</v>
      </c>
    </row>
    <row r="11" spans="1:23" ht="15" customHeight="1">
      <c r="A11" s="1175"/>
      <c r="B11" s="1176"/>
      <c r="C11" s="1176"/>
      <c r="D11" s="1176"/>
      <c r="E11" s="1176"/>
      <c r="F11" s="1183"/>
      <c r="G11" s="1184"/>
      <c r="H11" s="1185"/>
      <c r="I11" s="1178"/>
      <c r="J11" s="1183"/>
      <c r="K11" s="1184"/>
      <c r="L11" s="1185"/>
      <c r="M11" s="1178"/>
      <c r="N11" s="1183"/>
      <c r="O11" s="1184"/>
      <c r="P11" s="1185"/>
      <c r="Q11" s="1178"/>
      <c r="R11" s="1183"/>
      <c r="S11" s="1184"/>
      <c r="T11" s="1185"/>
      <c r="U11" s="1178"/>
    </row>
    <row r="12" spans="1:23" ht="15">
      <c r="A12" s="1175"/>
      <c r="B12" s="1176"/>
      <c r="C12" s="1176"/>
      <c r="D12" s="1176"/>
      <c r="E12" s="1176"/>
      <c r="F12" s="745" t="s">
        <v>162</v>
      </c>
      <c r="G12" s="745" t="s">
        <v>31</v>
      </c>
      <c r="H12" s="176" t="s">
        <v>32</v>
      </c>
      <c r="I12" s="1179"/>
      <c r="J12" s="745" t="s">
        <v>162</v>
      </c>
      <c r="K12" s="745" t="s">
        <v>31</v>
      </c>
      <c r="L12" s="745" t="s">
        <v>32</v>
      </c>
      <c r="M12" s="1179"/>
      <c r="N12" s="745" t="s">
        <v>162</v>
      </c>
      <c r="O12" s="745" t="s">
        <v>31</v>
      </c>
      <c r="P12" s="745" t="s">
        <v>32</v>
      </c>
      <c r="Q12" s="1179"/>
      <c r="R12" s="745" t="s">
        <v>162</v>
      </c>
      <c r="S12" s="745" t="s">
        <v>31</v>
      </c>
      <c r="T12" s="745" t="s">
        <v>32</v>
      </c>
      <c r="U12" s="1179"/>
    </row>
    <row r="13" spans="1:23" ht="15">
      <c r="A13" s="744">
        <v>1</v>
      </c>
      <c r="B13" s="744">
        <v>2</v>
      </c>
      <c r="C13" s="744">
        <v>3</v>
      </c>
      <c r="D13" s="744">
        <v>4</v>
      </c>
      <c r="E13" s="744">
        <v>5</v>
      </c>
      <c r="F13" s="744">
        <v>7</v>
      </c>
      <c r="G13" s="744">
        <v>8</v>
      </c>
      <c r="H13" s="744">
        <v>9</v>
      </c>
      <c r="I13" s="744">
        <v>10</v>
      </c>
      <c r="J13" s="744">
        <v>11</v>
      </c>
      <c r="K13" s="744">
        <v>12</v>
      </c>
      <c r="L13" s="744">
        <v>13</v>
      </c>
      <c r="M13" s="744">
        <v>14</v>
      </c>
      <c r="N13" s="744">
        <v>15</v>
      </c>
      <c r="O13" s="744">
        <v>16</v>
      </c>
      <c r="P13" s="744">
        <v>17</v>
      </c>
      <c r="Q13" s="744">
        <v>18</v>
      </c>
      <c r="R13" s="744">
        <v>19</v>
      </c>
      <c r="S13" s="744">
        <v>20</v>
      </c>
      <c r="T13" s="744">
        <v>21</v>
      </c>
      <c r="U13" s="744">
        <v>22</v>
      </c>
    </row>
    <row r="14" spans="1:23" ht="15">
      <c r="A14" s="1198" t="s">
        <v>133</v>
      </c>
      <c r="B14" s="1199"/>
      <c r="C14" s="440"/>
      <c r="D14" s="440"/>
      <c r="E14" s="440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</row>
    <row r="15" spans="1:23" ht="15">
      <c r="A15" s="744">
        <v>1</v>
      </c>
      <c r="B15" s="177" t="s">
        <v>571</v>
      </c>
      <c r="C15" s="440">
        <f>V15*58.01/100</f>
        <v>0</v>
      </c>
      <c r="D15" s="440">
        <f>V15*17.43/100</f>
        <v>0</v>
      </c>
      <c r="E15" s="440">
        <f>V15*24.56/100</f>
        <v>0</v>
      </c>
      <c r="F15" s="440">
        <v>2637.5406699999999</v>
      </c>
      <c r="G15" s="440">
        <v>792.48981000000003</v>
      </c>
      <c r="H15" s="440">
        <v>1116.6695199999999</v>
      </c>
      <c r="I15" s="438" t="s">
        <v>574</v>
      </c>
      <c r="J15" s="440">
        <v>2637.5406699999999</v>
      </c>
      <c r="K15" s="440">
        <v>792.48981000000003</v>
      </c>
      <c r="L15" s="440">
        <v>1116.6695199999999</v>
      </c>
      <c r="M15" s="438" t="s">
        <v>578</v>
      </c>
      <c r="N15" s="439"/>
      <c r="O15" s="439"/>
      <c r="P15" s="439"/>
      <c r="Q15" s="439"/>
      <c r="R15" s="439"/>
      <c r="S15" s="439"/>
      <c r="T15" s="439"/>
      <c r="U15" s="439"/>
    </row>
    <row r="16" spans="1:23" ht="15">
      <c r="A16" s="744">
        <v>2</v>
      </c>
      <c r="B16" s="177" t="s">
        <v>132</v>
      </c>
      <c r="C16" s="440">
        <f t="shared" ref="C16:C19" si="0">V16*58.01/100</f>
        <v>0</v>
      </c>
      <c r="D16" s="440">
        <f t="shared" ref="D16:D19" si="1">V16*17.43/100</f>
        <v>0</v>
      </c>
      <c r="E16" s="440">
        <f t="shared" ref="E16:E19" si="2">V16*24.56/100</f>
        <v>0</v>
      </c>
      <c r="F16" s="440">
        <v>12836.214958999999</v>
      </c>
      <c r="G16" s="440">
        <v>3856.838937</v>
      </c>
      <c r="H16" s="440">
        <v>5434.5361039999998</v>
      </c>
      <c r="I16" s="438" t="s">
        <v>573</v>
      </c>
      <c r="J16" s="440">
        <v>12836.214958999999</v>
      </c>
      <c r="K16" s="440">
        <v>3856.838937</v>
      </c>
      <c r="L16" s="440">
        <v>5434.5361039999998</v>
      </c>
      <c r="M16" s="438" t="s">
        <v>577</v>
      </c>
      <c r="N16" s="438"/>
      <c r="O16" s="438"/>
      <c r="P16" s="438"/>
      <c r="Q16" s="438"/>
      <c r="R16" s="438"/>
      <c r="S16" s="438"/>
      <c r="T16" s="438"/>
      <c r="U16" s="438"/>
    </row>
    <row r="17" spans="1:21" ht="15">
      <c r="A17" s="744">
        <v>3</v>
      </c>
      <c r="B17" s="177" t="s">
        <v>90</v>
      </c>
      <c r="C17" s="440">
        <f t="shared" si="0"/>
        <v>0</v>
      </c>
      <c r="D17" s="440">
        <f t="shared" si="1"/>
        <v>0</v>
      </c>
      <c r="E17" s="440">
        <f t="shared" si="2"/>
        <v>0</v>
      </c>
      <c r="F17" s="440">
        <v>10773.083508000002</v>
      </c>
      <c r="G17" s="440">
        <v>3236.9392440000001</v>
      </c>
      <c r="H17" s="440">
        <v>4561.0572480000001</v>
      </c>
      <c r="I17" s="438" t="s">
        <v>574</v>
      </c>
      <c r="J17" s="440">
        <v>10773.083508000002</v>
      </c>
      <c r="K17" s="440">
        <v>3236.9392440000001</v>
      </c>
      <c r="L17" s="440">
        <v>4561.0572480000001</v>
      </c>
      <c r="M17" s="438" t="s">
        <v>578</v>
      </c>
      <c r="N17" s="438"/>
      <c r="O17" s="438"/>
      <c r="P17" s="438"/>
      <c r="Q17" s="438"/>
      <c r="R17" s="438"/>
      <c r="S17" s="438"/>
      <c r="T17" s="438"/>
      <c r="U17" s="438"/>
    </row>
    <row r="18" spans="1:21" ht="15">
      <c r="A18" s="744">
        <v>4</v>
      </c>
      <c r="B18" s="177" t="s">
        <v>91</v>
      </c>
      <c r="C18" s="440">
        <f t="shared" si="0"/>
        <v>0</v>
      </c>
      <c r="D18" s="440">
        <f t="shared" si="1"/>
        <v>0</v>
      </c>
      <c r="E18" s="440">
        <f t="shared" si="2"/>
        <v>0</v>
      </c>
      <c r="F18" s="440">
        <v>21508.419908999997</v>
      </c>
      <c r="G18" s="440">
        <v>6462.5367869999991</v>
      </c>
      <c r="H18" s="440">
        <v>9106.133303999999</v>
      </c>
      <c r="I18" s="438" t="s">
        <v>575</v>
      </c>
      <c r="J18" s="440">
        <v>21508.419908999997</v>
      </c>
      <c r="K18" s="440">
        <v>6462.5367869999991</v>
      </c>
      <c r="L18" s="440">
        <v>9106.133303999999</v>
      </c>
      <c r="M18" s="438" t="s">
        <v>579</v>
      </c>
      <c r="N18" s="438"/>
      <c r="O18" s="438"/>
      <c r="P18" s="438"/>
      <c r="Q18" s="438"/>
      <c r="R18" s="438"/>
      <c r="S18" s="438"/>
      <c r="T18" s="438"/>
      <c r="U18" s="438"/>
    </row>
    <row r="19" spans="1:21" ht="15">
      <c r="A19" s="744">
        <v>5</v>
      </c>
      <c r="B19" s="437" t="s">
        <v>572</v>
      </c>
      <c r="C19" s="440">
        <f t="shared" si="0"/>
        <v>0</v>
      </c>
      <c r="D19" s="440">
        <f t="shared" si="1"/>
        <v>0</v>
      </c>
      <c r="E19" s="440">
        <f t="shared" si="2"/>
        <v>0</v>
      </c>
      <c r="F19" s="440">
        <v>4628.142218</v>
      </c>
      <c r="G19" s="440">
        <v>1390.5967740000001</v>
      </c>
      <c r="H19" s="440">
        <v>1959.4410079999998</v>
      </c>
      <c r="I19" s="438" t="s">
        <v>576</v>
      </c>
      <c r="J19" s="440">
        <v>4628.142218</v>
      </c>
      <c r="K19" s="440">
        <v>1390.5967740000001</v>
      </c>
      <c r="L19" s="440">
        <v>1959.4410079999998</v>
      </c>
      <c r="M19" s="438" t="s">
        <v>580</v>
      </c>
      <c r="N19" s="438"/>
      <c r="O19" s="438"/>
      <c r="P19" s="438"/>
      <c r="Q19" s="438"/>
      <c r="R19" s="438"/>
      <c r="S19" s="438"/>
      <c r="T19" s="438"/>
      <c r="U19" s="438"/>
    </row>
    <row r="20" spans="1:21" ht="15">
      <c r="A20" s="1198" t="s">
        <v>134</v>
      </c>
      <c r="B20" s="1199"/>
      <c r="C20" s="440"/>
      <c r="D20" s="440"/>
      <c r="E20" s="440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</row>
    <row r="21" spans="1:21" ht="15">
      <c r="A21" s="744">
        <v>4</v>
      </c>
      <c r="B21" s="177" t="s">
        <v>126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38"/>
      <c r="O21" s="438"/>
      <c r="P21" s="438"/>
      <c r="Q21" s="438"/>
      <c r="R21" s="438"/>
      <c r="S21" s="438"/>
      <c r="T21" s="438"/>
      <c r="U21" s="438"/>
    </row>
    <row r="22" spans="1:21" ht="15">
      <c r="A22" s="744">
        <v>5</v>
      </c>
      <c r="B22" s="177" t="s">
        <v>81</v>
      </c>
      <c r="C22" s="440">
        <v>0</v>
      </c>
      <c r="D22" s="440">
        <v>0</v>
      </c>
      <c r="E22" s="440">
        <v>0</v>
      </c>
      <c r="F22" s="440">
        <v>0</v>
      </c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38"/>
      <c r="O22" s="438"/>
      <c r="P22" s="438"/>
      <c r="Q22" s="438"/>
      <c r="R22" s="438"/>
      <c r="S22" s="438"/>
      <c r="T22" s="438"/>
      <c r="U22" s="438"/>
    </row>
    <row r="29" spans="1:21" ht="14.25">
      <c r="A29" s="1200" t="s">
        <v>100</v>
      </c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</row>
    <row r="30" spans="1:21" ht="14.25">
      <c r="A30" s="743"/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</row>
    <row r="31" spans="1:2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21" ht="15.75">
      <c r="A32" s="80" t="s">
        <v>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201" t="s">
        <v>6</v>
      </c>
      <c r="N32" s="1201"/>
      <c r="O32" s="1201"/>
      <c r="P32" s="1201"/>
      <c r="Q32" s="1201"/>
      <c r="R32" s="1201"/>
      <c r="S32" s="1201"/>
      <c r="T32" s="1201"/>
      <c r="U32" s="1201"/>
    </row>
    <row r="33" spans="1:23" ht="15.75">
      <c r="A33" s="1201" t="s">
        <v>7</v>
      </c>
      <c r="B33" s="1201"/>
      <c r="C33" s="1201"/>
      <c r="D33" s="1201"/>
      <c r="E33" s="1201"/>
      <c r="F33" s="1201"/>
      <c r="G33" s="1201"/>
      <c r="H33" s="1201"/>
      <c r="I33" s="1201"/>
      <c r="J33" s="1201"/>
      <c r="K33" s="1201"/>
      <c r="L33" s="1201"/>
      <c r="M33" s="1201"/>
      <c r="N33" s="1201"/>
      <c r="O33" s="1201"/>
      <c r="P33" s="1201"/>
      <c r="Q33" s="1201"/>
      <c r="R33" s="1201"/>
      <c r="S33" s="1201"/>
      <c r="T33" s="1201"/>
      <c r="U33" s="1201"/>
    </row>
    <row r="34" spans="1:23" ht="15.75">
      <c r="A34" s="1201" t="s">
        <v>8</v>
      </c>
      <c r="B34" s="1201"/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</row>
    <row r="35" spans="1:2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U35" s="1190" t="s">
        <v>55</v>
      </c>
      <c r="V35" s="1190"/>
      <c r="W35" s="1190"/>
    </row>
  </sheetData>
  <mergeCells count="32">
    <mergeCell ref="A33:U33"/>
    <mergeCell ref="U35:W35"/>
    <mergeCell ref="A34:U34"/>
    <mergeCell ref="A8:A12"/>
    <mergeCell ref="B8:B12"/>
    <mergeCell ref="C8:E8"/>
    <mergeCell ref="F8:M8"/>
    <mergeCell ref="N8:U8"/>
    <mergeCell ref="C9:C12"/>
    <mergeCell ref="D9:D12"/>
    <mergeCell ref="E9:E12"/>
    <mergeCell ref="F9:I9"/>
    <mergeCell ref="J9:M9"/>
    <mergeCell ref="A14:B14"/>
    <mergeCell ref="A20:B20"/>
    <mergeCell ref="A29:U29"/>
    <mergeCell ref="M32:U32"/>
    <mergeCell ref="C3:M3"/>
    <mergeCell ref="B5:R5"/>
    <mergeCell ref="T5:U5"/>
    <mergeCell ref="A7:B7"/>
    <mergeCell ref="N7:U7"/>
    <mergeCell ref="R9:U9"/>
    <mergeCell ref="F10:H11"/>
    <mergeCell ref="I10:I12"/>
    <mergeCell ref="J10:L11"/>
    <mergeCell ref="M10:M12"/>
    <mergeCell ref="N10:P11"/>
    <mergeCell ref="Q10:Q12"/>
    <mergeCell ref="R10:T11"/>
    <mergeCell ref="U10:U12"/>
    <mergeCell ref="N9:Q9"/>
  </mergeCells>
  <printOptions horizontalCentered="1"/>
  <pageMargins left="0.3" right="0.28000000000000003" top="0.65" bottom="0" header="0.31496062992126" footer="0.31496062992126"/>
  <pageSetup paperSize="9" scale="63" orientation="landscape" r:id="rId1"/>
  <colBreaks count="1" manualBreakCount="1">
    <brk id="2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Normal="90" zoomScaleSheetLayoutView="100" workbookViewId="0">
      <pane ySplit="8" topLeftCell="A49" activePane="bottomLeft" state="frozen"/>
      <selection pane="bottomLeft" activeCell="F60" sqref="F60:G60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257" max="257" width="8.28515625" customWidth="1"/>
    <col min="258" max="258" width="15.5703125" customWidth="1"/>
    <col min="259" max="259" width="17.28515625" customWidth="1"/>
    <col min="260" max="260" width="21" customWidth="1"/>
    <col min="261" max="261" width="21.140625" customWidth="1"/>
    <col min="262" max="262" width="20.7109375" customWidth="1"/>
    <col min="263" max="263" width="23.5703125" customWidth="1"/>
    <col min="264" max="264" width="22.7109375" customWidth="1"/>
    <col min="513" max="513" width="8.28515625" customWidth="1"/>
    <col min="514" max="514" width="15.5703125" customWidth="1"/>
    <col min="515" max="515" width="17.28515625" customWidth="1"/>
    <col min="516" max="516" width="21" customWidth="1"/>
    <col min="517" max="517" width="21.140625" customWidth="1"/>
    <col min="518" max="518" width="20.7109375" customWidth="1"/>
    <col min="519" max="519" width="23.5703125" customWidth="1"/>
    <col min="520" max="520" width="22.7109375" customWidth="1"/>
    <col min="769" max="769" width="8.28515625" customWidth="1"/>
    <col min="770" max="770" width="15.5703125" customWidth="1"/>
    <col min="771" max="771" width="17.28515625" customWidth="1"/>
    <col min="772" max="772" width="21" customWidth="1"/>
    <col min="773" max="773" width="21.140625" customWidth="1"/>
    <col min="774" max="774" width="20.7109375" customWidth="1"/>
    <col min="775" max="775" width="23.5703125" customWidth="1"/>
    <col min="776" max="776" width="22.7109375" customWidth="1"/>
    <col min="1025" max="1025" width="8.28515625" customWidth="1"/>
    <col min="1026" max="1026" width="15.5703125" customWidth="1"/>
    <col min="1027" max="1027" width="17.28515625" customWidth="1"/>
    <col min="1028" max="1028" width="21" customWidth="1"/>
    <col min="1029" max="1029" width="21.140625" customWidth="1"/>
    <col min="1030" max="1030" width="20.7109375" customWidth="1"/>
    <col min="1031" max="1031" width="23.5703125" customWidth="1"/>
    <col min="1032" max="1032" width="22.7109375" customWidth="1"/>
    <col min="1281" max="1281" width="8.28515625" customWidth="1"/>
    <col min="1282" max="1282" width="15.5703125" customWidth="1"/>
    <col min="1283" max="1283" width="17.28515625" customWidth="1"/>
    <col min="1284" max="1284" width="21" customWidth="1"/>
    <col min="1285" max="1285" width="21.140625" customWidth="1"/>
    <col min="1286" max="1286" width="20.7109375" customWidth="1"/>
    <col min="1287" max="1287" width="23.5703125" customWidth="1"/>
    <col min="1288" max="1288" width="22.7109375" customWidth="1"/>
    <col min="1537" max="1537" width="8.28515625" customWidth="1"/>
    <col min="1538" max="1538" width="15.5703125" customWidth="1"/>
    <col min="1539" max="1539" width="17.28515625" customWidth="1"/>
    <col min="1540" max="1540" width="21" customWidth="1"/>
    <col min="1541" max="1541" width="21.140625" customWidth="1"/>
    <col min="1542" max="1542" width="20.7109375" customWidth="1"/>
    <col min="1543" max="1543" width="23.5703125" customWidth="1"/>
    <col min="1544" max="1544" width="22.7109375" customWidth="1"/>
    <col min="1793" max="1793" width="8.28515625" customWidth="1"/>
    <col min="1794" max="1794" width="15.5703125" customWidth="1"/>
    <col min="1795" max="1795" width="17.28515625" customWidth="1"/>
    <col min="1796" max="1796" width="21" customWidth="1"/>
    <col min="1797" max="1797" width="21.140625" customWidth="1"/>
    <col min="1798" max="1798" width="20.7109375" customWidth="1"/>
    <col min="1799" max="1799" width="23.5703125" customWidth="1"/>
    <col min="1800" max="1800" width="22.7109375" customWidth="1"/>
    <col min="2049" max="2049" width="8.28515625" customWidth="1"/>
    <col min="2050" max="2050" width="15.5703125" customWidth="1"/>
    <col min="2051" max="2051" width="17.28515625" customWidth="1"/>
    <col min="2052" max="2052" width="21" customWidth="1"/>
    <col min="2053" max="2053" width="21.140625" customWidth="1"/>
    <col min="2054" max="2054" width="20.7109375" customWidth="1"/>
    <col min="2055" max="2055" width="23.5703125" customWidth="1"/>
    <col min="2056" max="2056" width="22.7109375" customWidth="1"/>
    <col min="2305" max="2305" width="8.28515625" customWidth="1"/>
    <col min="2306" max="2306" width="15.5703125" customWidth="1"/>
    <col min="2307" max="2307" width="17.28515625" customWidth="1"/>
    <col min="2308" max="2308" width="21" customWidth="1"/>
    <col min="2309" max="2309" width="21.140625" customWidth="1"/>
    <col min="2310" max="2310" width="20.7109375" customWidth="1"/>
    <col min="2311" max="2311" width="23.5703125" customWidth="1"/>
    <col min="2312" max="2312" width="22.7109375" customWidth="1"/>
    <col min="2561" max="2561" width="8.28515625" customWidth="1"/>
    <col min="2562" max="2562" width="15.5703125" customWidth="1"/>
    <col min="2563" max="2563" width="17.28515625" customWidth="1"/>
    <col min="2564" max="2564" width="21" customWidth="1"/>
    <col min="2565" max="2565" width="21.140625" customWidth="1"/>
    <col min="2566" max="2566" width="20.7109375" customWidth="1"/>
    <col min="2567" max="2567" width="23.5703125" customWidth="1"/>
    <col min="2568" max="2568" width="22.7109375" customWidth="1"/>
    <col min="2817" max="2817" width="8.28515625" customWidth="1"/>
    <col min="2818" max="2818" width="15.5703125" customWidth="1"/>
    <col min="2819" max="2819" width="17.28515625" customWidth="1"/>
    <col min="2820" max="2820" width="21" customWidth="1"/>
    <col min="2821" max="2821" width="21.140625" customWidth="1"/>
    <col min="2822" max="2822" width="20.7109375" customWidth="1"/>
    <col min="2823" max="2823" width="23.5703125" customWidth="1"/>
    <col min="2824" max="2824" width="22.7109375" customWidth="1"/>
    <col min="3073" max="3073" width="8.28515625" customWidth="1"/>
    <col min="3074" max="3074" width="15.5703125" customWidth="1"/>
    <col min="3075" max="3075" width="17.28515625" customWidth="1"/>
    <col min="3076" max="3076" width="21" customWidth="1"/>
    <col min="3077" max="3077" width="21.140625" customWidth="1"/>
    <col min="3078" max="3078" width="20.7109375" customWidth="1"/>
    <col min="3079" max="3079" width="23.5703125" customWidth="1"/>
    <col min="3080" max="3080" width="22.7109375" customWidth="1"/>
    <col min="3329" max="3329" width="8.28515625" customWidth="1"/>
    <col min="3330" max="3330" width="15.5703125" customWidth="1"/>
    <col min="3331" max="3331" width="17.28515625" customWidth="1"/>
    <col min="3332" max="3332" width="21" customWidth="1"/>
    <col min="3333" max="3333" width="21.140625" customWidth="1"/>
    <col min="3334" max="3334" width="20.7109375" customWidth="1"/>
    <col min="3335" max="3335" width="23.5703125" customWidth="1"/>
    <col min="3336" max="3336" width="22.7109375" customWidth="1"/>
    <col min="3585" max="3585" width="8.28515625" customWidth="1"/>
    <col min="3586" max="3586" width="15.5703125" customWidth="1"/>
    <col min="3587" max="3587" width="17.28515625" customWidth="1"/>
    <col min="3588" max="3588" width="21" customWidth="1"/>
    <col min="3589" max="3589" width="21.140625" customWidth="1"/>
    <col min="3590" max="3590" width="20.7109375" customWidth="1"/>
    <col min="3591" max="3591" width="23.5703125" customWidth="1"/>
    <col min="3592" max="3592" width="22.7109375" customWidth="1"/>
    <col min="3841" max="3841" width="8.28515625" customWidth="1"/>
    <col min="3842" max="3842" width="15.5703125" customWidth="1"/>
    <col min="3843" max="3843" width="17.28515625" customWidth="1"/>
    <col min="3844" max="3844" width="21" customWidth="1"/>
    <col min="3845" max="3845" width="21.140625" customWidth="1"/>
    <col min="3846" max="3846" width="20.7109375" customWidth="1"/>
    <col min="3847" max="3847" width="23.5703125" customWidth="1"/>
    <col min="3848" max="3848" width="22.7109375" customWidth="1"/>
    <col min="4097" max="4097" width="8.28515625" customWidth="1"/>
    <col min="4098" max="4098" width="15.5703125" customWidth="1"/>
    <col min="4099" max="4099" width="17.28515625" customWidth="1"/>
    <col min="4100" max="4100" width="21" customWidth="1"/>
    <col min="4101" max="4101" width="21.140625" customWidth="1"/>
    <col min="4102" max="4102" width="20.7109375" customWidth="1"/>
    <col min="4103" max="4103" width="23.5703125" customWidth="1"/>
    <col min="4104" max="4104" width="22.7109375" customWidth="1"/>
    <col min="4353" max="4353" width="8.28515625" customWidth="1"/>
    <col min="4354" max="4354" width="15.5703125" customWidth="1"/>
    <col min="4355" max="4355" width="17.28515625" customWidth="1"/>
    <col min="4356" max="4356" width="21" customWidth="1"/>
    <col min="4357" max="4357" width="21.140625" customWidth="1"/>
    <col min="4358" max="4358" width="20.7109375" customWidth="1"/>
    <col min="4359" max="4359" width="23.5703125" customWidth="1"/>
    <col min="4360" max="4360" width="22.7109375" customWidth="1"/>
    <col min="4609" max="4609" width="8.28515625" customWidth="1"/>
    <col min="4610" max="4610" width="15.5703125" customWidth="1"/>
    <col min="4611" max="4611" width="17.28515625" customWidth="1"/>
    <col min="4612" max="4612" width="21" customWidth="1"/>
    <col min="4613" max="4613" width="21.140625" customWidth="1"/>
    <col min="4614" max="4614" width="20.7109375" customWidth="1"/>
    <col min="4615" max="4615" width="23.5703125" customWidth="1"/>
    <col min="4616" max="4616" width="22.7109375" customWidth="1"/>
    <col min="4865" max="4865" width="8.28515625" customWidth="1"/>
    <col min="4866" max="4866" width="15.5703125" customWidth="1"/>
    <col min="4867" max="4867" width="17.28515625" customWidth="1"/>
    <col min="4868" max="4868" width="21" customWidth="1"/>
    <col min="4869" max="4869" width="21.140625" customWidth="1"/>
    <col min="4870" max="4870" width="20.7109375" customWidth="1"/>
    <col min="4871" max="4871" width="23.5703125" customWidth="1"/>
    <col min="4872" max="4872" width="22.7109375" customWidth="1"/>
    <col min="5121" max="5121" width="8.28515625" customWidth="1"/>
    <col min="5122" max="5122" width="15.5703125" customWidth="1"/>
    <col min="5123" max="5123" width="17.28515625" customWidth="1"/>
    <col min="5124" max="5124" width="21" customWidth="1"/>
    <col min="5125" max="5125" width="21.140625" customWidth="1"/>
    <col min="5126" max="5126" width="20.7109375" customWidth="1"/>
    <col min="5127" max="5127" width="23.5703125" customWidth="1"/>
    <col min="5128" max="5128" width="22.7109375" customWidth="1"/>
    <col min="5377" max="5377" width="8.28515625" customWidth="1"/>
    <col min="5378" max="5378" width="15.5703125" customWidth="1"/>
    <col min="5379" max="5379" width="17.28515625" customWidth="1"/>
    <col min="5380" max="5380" width="21" customWidth="1"/>
    <col min="5381" max="5381" width="21.140625" customWidth="1"/>
    <col min="5382" max="5382" width="20.7109375" customWidth="1"/>
    <col min="5383" max="5383" width="23.5703125" customWidth="1"/>
    <col min="5384" max="5384" width="22.7109375" customWidth="1"/>
    <col min="5633" max="5633" width="8.28515625" customWidth="1"/>
    <col min="5634" max="5634" width="15.5703125" customWidth="1"/>
    <col min="5635" max="5635" width="17.28515625" customWidth="1"/>
    <col min="5636" max="5636" width="21" customWidth="1"/>
    <col min="5637" max="5637" width="21.140625" customWidth="1"/>
    <col min="5638" max="5638" width="20.7109375" customWidth="1"/>
    <col min="5639" max="5639" width="23.5703125" customWidth="1"/>
    <col min="5640" max="5640" width="22.7109375" customWidth="1"/>
    <col min="5889" max="5889" width="8.28515625" customWidth="1"/>
    <col min="5890" max="5890" width="15.5703125" customWidth="1"/>
    <col min="5891" max="5891" width="17.28515625" customWidth="1"/>
    <col min="5892" max="5892" width="21" customWidth="1"/>
    <col min="5893" max="5893" width="21.140625" customWidth="1"/>
    <col min="5894" max="5894" width="20.7109375" customWidth="1"/>
    <col min="5895" max="5895" width="23.5703125" customWidth="1"/>
    <col min="5896" max="5896" width="22.7109375" customWidth="1"/>
    <col min="6145" max="6145" width="8.28515625" customWidth="1"/>
    <col min="6146" max="6146" width="15.5703125" customWidth="1"/>
    <col min="6147" max="6147" width="17.28515625" customWidth="1"/>
    <col min="6148" max="6148" width="21" customWidth="1"/>
    <col min="6149" max="6149" width="21.140625" customWidth="1"/>
    <col min="6150" max="6150" width="20.7109375" customWidth="1"/>
    <col min="6151" max="6151" width="23.5703125" customWidth="1"/>
    <col min="6152" max="6152" width="22.7109375" customWidth="1"/>
    <col min="6401" max="6401" width="8.28515625" customWidth="1"/>
    <col min="6402" max="6402" width="15.5703125" customWidth="1"/>
    <col min="6403" max="6403" width="17.28515625" customWidth="1"/>
    <col min="6404" max="6404" width="21" customWidth="1"/>
    <col min="6405" max="6405" width="21.140625" customWidth="1"/>
    <col min="6406" max="6406" width="20.7109375" customWidth="1"/>
    <col min="6407" max="6407" width="23.5703125" customWidth="1"/>
    <col min="6408" max="6408" width="22.7109375" customWidth="1"/>
    <col min="6657" max="6657" width="8.28515625" customWidth="1"/>
    <col min="6658" max="6658" width="15.5703125" customWidth="1"/>
    <col min="6659" max="6659" width="17.28515625" customWidth="1"/>
    <col min="6660" max="6660" width="21" customWidth="1"/>
    <col min="6661" max="6661" width="21.140625" customWidth="1"/>
    <col min="6662" max="6662" width="20.7109375" customWidth="1"/>
    <col min="6663" max="6663" width="23.5703125" customWidth="1"/>
    <col min="6664" max="6664" width="22.7109375" customWidth="1"/>
    <col min="6913" max="6913" width="8.28515625" customWidth="1"/>
    <col min="6914" max="6914" width="15.5703125" customWidth="1"/>
    <col min="6915" max="6915" width="17.28515625" customWidth="1"/>
    <col min="6916" max="6916" width="21" customWidth="1"/>
    <col min="6917" max="6917" width="21.140625" customWidth="1"/>
    <col min="6918" max="6918" width="20.7109375" customWidth="1"/>
    <col min="6919" max="6919" width="23.5703125" customWidth="1"/>
    <col min="6920" max="6920" width="22.7109375" customWidth="1"/>
    <col min="7169" max="7169" width="8.28515625" customWidth="1"/>
    <col min="7170" max="7170" width="15.5703125" customWidth="1"/>
    <col min="7171" max="7171" width="17.28515625" customWidth="1"/>
    <col min="7172" max="7172" width="21" customWidth="1"/>
    <col min="7173" max="7173" width="21.140625" customWidth="1"/>
    <col min="7174" max="7174" width="20.7109375" customWidth="1"/>
    <col min="7175" max="7175" width="23.5703125" customWidth="1"/>
    <col min="7176" max="7176" width="22.7109375" customWidth="1"/>
    <col min="7425" max="7425" width="8.28515625" customWidth="1"/>
    <col min="7426" max="7426" width="15.5703125" customWidth="1"/>
    <col min="7427" max="7427" width="17.28515625" customWidth="1"/>
    <col min="7428" max="7428" width="21" customWidth="1"/>
    <col min="7429" max="7429" width="21.140625" customWidth="1"/>
    <col min="7430" max="7430" width="20.7109375" customWidth="1"/>
    <col min="7431" max="7431" width="23.5703125" customWidth="1"/>
    <col min="7432" max="7432" width="22.7109375" customWidth="1"/>
    <col min="7681" max="7681" width="8.28515625" customWidth="1"/>
    <col min="7682" max="7682" width="15.5703125" customWidth="1"/>
    <col min="7683" max="7683" width="17.28515625" customWidth="1"/>
    <col min="7684" max="7684" width="21" customWidth="1"/>
    <col min="7685" max="7685" width="21.140625" customWidth="1"/>
    <col min="7686" max="7686" width="20.7109375" customWidth="1"/>
    <col min="7687" max="7687" width="23.5703125" customWidth="1"/>
    <col min="7688" max="7688" width="22.7109375" customWidth="1"/>
    <col min="7937" max="7937" width="8.28515625" customWidth="1"/>
    <col min="7938" max="7938" width="15.5703125" customWidth="1"/>
    <col min="7939" max="7939" width="17.28515625" customWidth="1"/>
    <col min="7940" max="7940" width="21" customWidth="1"/>
    <col min="7941" max="7941" width="21.140625" customWidth="1"/>
    <col min="7942" max="7942" width="20.7109375" customWidth="1"/>
    <col min="7943" max="7943" width="23.5703125" customWidth="1"/>
    <col min="7944" max="7944" width="22.7109375" customWidth="1"/>
    <col min="8193" max="8193" width="8.28515625" customWidth="1"/>
    <col min="8194" max="8194" width="15.5703125" customWidth="1"/>
    <col min="8195" max="8195" width="17.28515625" customWidth="1"/>
    <col min="8196" max="8196" width="21" customWidth="1"/>
    <col min="8197" max="8197" width="21.140625" customWidth="1"/>
    <col min="8198" max="8198" width="20.7109375" customWidth="1"/>
    <col min="8199" max="8199" width="23.5703125" customWidth="1"/>
    <col min="8200" max="8200" width="22.7109375" customWidth="1"/>
    <col min="8449" max="8449" width="8.28515625" customWidth="1"/>
    <col min="8450" max="8450" width="15.5703125" customWidth="1"/>
    <col min="8451" max="8451" width="17.28515625" customWidth="1"/>
    <col min="8452" max="8452" width="21" customWidth="1"/>
    <col min="8453" max="8453" width="21.140625" customWidth="1"/>
    <col min="8454" max="8454" width="20.7109375" customWidth="1"/>
    <col min="8455" max="8455" width="23.5703125" customWidth="1"/>
    <col min="8456" max="8456" width="22.7109375" customWidth="1"/>
    <col min="8705" max="8705" width="8.28515625" customWidth="1"/>
    <col min="8706" max="8706" width="15.5703125" customWidth="1"/>
    <col min="8707" max="8707" width="17.28515625" customWidth="1"/>
    <col min="8708" max="8708" width="21" customWidth="1"/>
    <col min="8709" max="8709" width="21.140625" customWidth="1"/>
    <col min="8710" max="8710" width="20.7109375" customWidth="1"/>
    <col min="8711" max="8711" width="23.5703125" customWidth="1"/>
    <col min="8712" max="8712" width="22.7109375" customWidth="1"/>
    <col min="8961" max="8961" width="8.28515625" customWidth="1"/>
    <col min="8962" max="8962" width="15.5703125" customWidth="1"/>
    <col min="8963" max="8963" width="17.28515625" customWidth="1"/>
    <col min="8964" max="8964" width="21" customWidth="1"/>
    <col min="8965" max="8965" width="21.140625" customWidth="1"/>
    <col min="8966" max="8966" width="20.7109375" customWidth="1"/>
    <col min="8967" max="8967" width="23.5703125" customWidth="1"/>
    <col min="8968" max="8968" width="22.7109375" customWidth="1"/>
    <col min="9217" max="9217" width="8.28515625" customWidth="1"/>
    <col min="9218" max="9218" width="15.5703125" customWidth="1"/>
    <col min="9219" max="9219" width="17.28515625" customWidth="1"/>
    <col min="9220" max="9220" width="21" customWidth="1"/>
    <col min="9221" max="9221" width="21.140625" customWidth="1"/>
    <col min="9222" max="9222" width="20.7109375" customWidth="1"/>
    <col min="9223" max="9223" width="23.5703125" customWidth="1"/>
    <col min="9224" max="9224" width="22.7109375" customWidth="1"/>
    <col min="9473" max="9473" width="8.28515625" customWidth="1"/>
    <col min="9474" max="9474" width="15.5703125" customWidth="1"/>
    <col min="9475" max="9475" width="17.28515625" customWidth="1"/>
    <col min="9476" max="9476" width="21" customWidth="1"/>
    <col min="9477" max="9477" width="21.140625" customWidth="1"/>
    <col min="9478" max="9478" width="20.7109375" customWidth="1"/>
    <col min="9479" max="9479" width="23.5703125" customWidth="1"/>
    <col min="9480" max="9480" width="22.7109375" customWidth="1"/>
    <col min="9729" max="9729" width="8.28515625" customWidth="1"/>
    <col min="9730" max="9730" width="15.5703125" customWidth="1"/>
    <col min="9731" max="9731" width="17.28515625" customWidth="1"/>
    <col min="9732" max="9732" width="21" customWidth="1"/>
    <col min="9733" max="9733" width="21.140625" customWidth="1"/>
    <col min="9734" max="9734" width="20.7109375" customWidth="1"/>
    <col min="9735" max="9735" width="23.5703125" customWidth="1"/>
    <col min="9736" max="9736" width="22.7109375" customWidth="1"/>
    <col min="9985" max="9985" width="8.28515625" customWidth="1"/>
    <col min="9986" max="9986" width="15.5703125" customWidth="1"/>
    <col min="9987" max="9987" width="17.28515625" customWidth="1"/>
    <col min="9988" max="9988" width="21" customWidth="1"/>
    <col min="9989" max="9989" width="21.140625" customWidth="1"/>
    <col min="9990" max="9990" width="20.7109375" customWidth="1"/>
    <col min="9991" max="9991" width="23.5703125" customWidth="1"/>
    <col min="9992" max="9992" width="22.7109375" customWidth="1"/>
    <col min="10241" max="10241" width="8.28515625" customWidth="1"/>
    <col min="10242" max="10242" width="15.5703125" customWidth="1"/>
    <col min="10243" max="10243" width="17.28515625" customWidth="1"/>
    <col min="10244" max="10244" width="21" customWidth="1"/>
    <col min="10245" max="10245" width="21.140625" customWidth="1"/>
    <col min="10246" max="10246" width="20.7109375" customWidth="1"/>
    <col min="10247" max="10247" width="23.5703125" customWidth="1"/>
    <col min="10248" max="10248" width="22.7109375" customWidth="1"/>
    <col min="10497" max="10497" width="8.28515625" customWidth="1"/>
    <col min="10498" max="10498" width="15.5703125" customWidth="1"/>
    <col min="10499" max="10499" width="17.28515625" customWidth="1"/>
    <col min="10500" max="10500" width="21" customWidth="1"/>
    <col min="10501" max="10501" width="21.140625" customWidth="1"/>
    <col min="10502" max="10502" width="20.7109375" customWidth="1"/>
    <col min="10503" max="10503" width="23.5703125" customWidth="1"/>
    <col min="10504" max="10504" width="22.7109375" customWidth="1"/>
    <col min="10753" max="10753" width="8.28515625" customWidth="1"/>
    <col min="10754" max="10754" width="15.5703125" customWidth="1"/>
    <col min="10755" max="10755" width="17.28515625" customWidth="1"/>
    <col min="10756" max="10756" width="21" customWidth="1"/>
    <col min="10757" max="10757" width="21.140625" customWidth="1"/>
    <col min="10758" max="10758" width="20.7109375" customWidth="1"/>
    <col min="10759" max="10759" width="23.5703125" customWidth="1"/>
    <col min="10760" max="10760" width="22.7109375" customWidth="1"/>
    <col min="11009" max="11009" width="8.28515625" customWidth="1"/>
    <col min="11010" max="11010" width="15.5703125" customWidth="1"/>
    <col min="11011" max="11011" width="17.28515625" customWidth="1"/>
    <col min="11012" max="11012" width="21" customWidth="1"/>
    <col min="11013" max="11013" width="21.140625" customWidth="1"/>
    <col min="11014" max="11014" width="20.7109375" customWidth="1"/>
    <col min="11015" max="11015" width="23.5703125" customWidth="1"/>
    <col min="11016" max="11016" width="22.7109375" customWidth="1"/>
    <col min="11265" max="11265" width="8.28515625" customWidth="1"/>
    <col min="11266" max="11266" width="15.5703125" customWidth="1"/>
    <col min="11267" max="11267" width="17.28515625" customWidth="1"/>
    <col min="11268" max="11268" width="21" customWidth="1"/>
    <col min="11269" max="11269" width="21.140625" customWidth="1"/>
    <col min="11270" max="11270" width="20.7109375" customWidth="1"/>
    <col min="11271" max="11271" width="23.5703125" customWidth="1"/>
    <col min="11272" max="11272" width="22.7109375" customWidth="1"/>
    <col min="11521" max="11521" width="8.28515625" customWidth="1"/>
    <col min="11522" max="11522" width="15.5703125" customWidth="1"/>
    <col min="11523" max="11523" width="17.28515625" customWidth="1"/>
    <col min="11524" max="11524" width="21" customWidth="1"/>
    <col min="11525" max="11525" width="21.140625" customWidth="1"/>
    <col min="11526" max="11526" width="20.7109375" customWidth="1"/>
    <col min="11527" max="11527" width="23.5703125" customWidth="1"/>
    <col min="11528" max="11528" width="22.7109375" customWidth="1"/>
    <col min="11777" max="11777" width="8.28515625" customWidth="1"/>
    <col min="11778" max="11778" width="15.5703125" customWidth="1"/>
    <col min="11779" max="11779" width="17.28515625" customWidth="1"/>
    <col min="11780" max="11780" width="21" customWidth="1"/>
    <col min="11781" max="11781" width="21.140625" customWidth="1"/>
    <col min="11782" max="11782" width="20.7109375" customWidth="1"/>
    <col min="11783" max="11783" width="23.5703125" customWidth="1"/>
    <col min="11784" max="11784" width="22.7109375" customWidth="1"/>
    <col min="12033" max="12033" width="8.28515625" customWidth="1"/>
    <col min="12034" max="12034" width="15.5703125" customWidth="1"/>
    <col min="12035" max="12035" width="17.28515625" customWidth="1"/>
    <col min="12036" max="12036" width="21" customWidth="1"/>
    <col min="12037" max="12037" width="21.140625" customWidth="1"/>
    <col min="12038" max="12038" width="20.7109375" customWidth="1"/>
    <col min="12039" max="12039" width="23.5703125" customWidth="1"/>
    <col min="12040" max="12040" width="22.7109375" customWidth="1"/>
    <col min="12289" max="12289" width="8.28515625" customWidth="1"/>
    <col min="12290" max="12290" width="15.5703125" customWidth="1"/>
    <col min="12291" max="12291" width="17.28515625" customWidth="1"/>
    <col min="12292" max="12292" width="21" customWidth="1"/>
    <col min="12293" max="12293" width="21.140625" customWidth="1"/>
    <col min="12294" max="12294" width="20.7109375" customWidth="1"/>
    <col min="12295" max="12295" width="23.5703125" customWidth="1"/>
    <col min="12296" max="12296" width="22.7109375" customWidth="1"/>
    <col min="12545" max="12545" width="8.28515625" customWidth="1"/>
    <col min="12546" max="12546" width="15.5703125" customWidth="1"/>
    <col min="12547" max="12547" width="17.28515625" customWidth="1"/>
    <col min="12548" max="12548" width="21" customWidth="1"/>
    <col min="12549" max="12549" width="21.140625" customWidth="1"/>
    <col min="12550" max="12550" width="20.7109375" customWidth="1"/>
    <col min="12551" max="12551" width="23.5703125" customWidth="1"/>
    <col min="12552" max="12552" width="22.7109375" customWidth="1"/>
    <col min="12801" max="12801" width="8.28515625" customWidth="1"/>
    <col min="12802" max="12802" width="15.5703125" customWidth="1"/>
    <col min="12803" max="12803" width="17.28515625" customWidth="1"/>
    <col min="12804" max="12804" width="21" customWidth="1"/>
    <col min="12805" max="12805" width="21.140625" customWidth="1"/>
    <col min="12806" max="12806" width="20.7109375" customWidth="1"/>
    <col min="12807" max="12807" width="23.5703125" customWidth="1"/>
    <col min="12808" max="12808" width="22.7109375" customWidth="1"/>
    <col min="13057" max="13057" width="8.28515625" customWidth="1"/>
    <col min="13058" max="13058" width="15.5703125" customWidth="1"/>
    <col min="13059" max="13059" width="17.28515625" customWidth="1"/>
    <col min="13060" max="13060" width="21" customWidth="1"/>
    <col min="13061" max="13061" width="21.140625" customWidth="1"/>
    <col min="13062" max="13062" width="20.7109375" customWidth="1"/>
    <col min="13063" max="13063" width="23.5703125" customWidth="1"/>
    <col min="13064" max="13064" width="22.7109375" customWidth="1"/>
    <col min="13313" max="13313" width="8.28515625" customWidth="1"/>
    <col min="13314" max="13314" width="15.5703125" customWidth="1"/>
    <col min="13315" max="13315" width="17.28515625" customWidth="1"/>
    <col min="13316" max="13316" width="21" customWidth="1"/>
    <col min="13317" max="13317" width="21.140625" customWidth="1"/>
    <col min="13318" max="13318" width="20.7109375" customWidth="1"/>
    <col min="13319" max="13319" width="23.5703125" customWidth="1"/>
    <col min="13320" max="13320" width="22.7109375" customWidth="1"/>
    <col min="13569" max="13569" width="8.28515625" customWidth="1"/>
    <col min="13570" max="13570" width="15.5703125" customWidth="1"/>
    <col min="13571" max="13571" width="17.28515625" customWidth="1"/>
    <col min="13572" max="13572" width="21" customWidth="1"/>
    <col min="13573" max="13573" width="21.140625" customWidth="1"/>
    <col min="13574" max="13574" width="20.7109375" customWidth="1"/>
    <col min="13575" max="13575" width="23.5703125" customWidth="1"/>
    <col min="13576" max="13576" width="22.7109375" customWidth="1"/>
    <col min="13825" max="13825" width="8.28515625" customWidth="1"/>
    <col min="13826" max="13826" width="15.5703125" customWidth="1"/>
    <col min="13827" max="13827" width="17.28515625" customWidth="1"/>
    <col min="13828" max="13828" width="21" customWidth="1"/>
    <col min="13829" max="13829" width="21.140625" customWidth="1"/>
    <col min="13830" max="13830" width="20.7109375" customWidth="1"/>
    <col min="13831" max="13831" width="23.5703125" customWidth="1"/>
    <col min="13832" max="13832" width="22.7109375" customWidth="1"/>
    <col min="14081" max="14081" width="8.28515625" customWidth="1"/>
    <col min="14082" max="14082" width="15.5703125" customWidth="1"/>
    <col min="14083" max="14083" width="17.28515625" customWidth="1"/>
    <col min="14084" max="14084" width="21" customWidth="1"/>
    <col min="14085" max="14085" width="21.140625" customWidth="1"/>
    <col min="14086" max="14086" width="20.7109375" customWidth="1"/>
    <col min="14087" max="14087" width="23.5703125" customWidth="1"/>
    <col min="14088" max="14088" width="22.7109375" customWidth="1"/>
    <col min="14337" max="14337" width="8.28515625" customWidth="1"/>
    <col min="14338" max="14338" width="15.5703125" customWidth="1"/>
    <col min="14339" max="14339" width="17.28515625" customWidth="1"/>
    <col min="14340" max="14340" width="21" customWidth="1"/>
    <col min="14341" max="14341" width="21.140625" customWidth="1"/>
    <col min="14342" max="14342" width="20.7109375" customWidth="1"/>
    <col min="14343" max="14343" width="23.5703125" customWidth="1"/>
    <col min="14344" max="14344" width="22.7109375" customWidth="1"/>
    <col min="14593" max="14593" width="8.28515625" customWidth="1"/>
    <col min="14594" max="14594" width="15.5703125" customWidth="1"/>
    <col min="14595" max="14595" width="17.28515625" customWidth="1"/>
    <col min="14596" max="14596" width="21" customWidth="1"/>
    <col min="14597" max="14597" width="21.140625" customWidth="1"/>
    <col min="14598" max="14598" width="20.7109375" customWidth="1"/>
    <col min="14599" max="14599" width="23.5703125" customWidth="1"/>
    <col min="14600" max="14600" width="22.7109375" customWidth="1"/>
    <col min="14849" max="14849" width="8.28515625" customWidth="1"/>
    <col min="14850" max="14850" width="15.5703125" customWidth="1"/>
    <col min="14851" max="14851" width="17.28515625" customWidth="1"/>
    <col min="14852" max="14852" width="21" customWidth="1"/>
    <col min="14853" max="14853" width="21.140625" customWidth="1"/>
    <col min="14854" max="14854" width="20.7109375" customWidth="1"/>
    <col min="14855" max="14855" width="23.5703125" customWidth="1"/>
    <col min="14856" max="14856" width="22.7109375" customWidth="1"/>
    <col min="15105" max="15105" width="8.28515625" customWidth="1"/>
    <col min="15106" max="15106" width="15.5703125" customWidth="1"/>
    <col min="15107" max="15107" width="17.28515625" customWidth="1"/>
    <col min="15108" max="15108" width="21" customWidth="1"/>
    <col min="15109" max="15109" width="21.140625" customWidth="1"/>
    <col min="15110" max="15110" width="20.7109375" customWidth="1"/>
    <col min="15111" max="15111" width="23.5703125" customWidth="1"/>
    <col min="15112" max="15112" width="22.7109375" customWidth="1"/>
    <col min="15361" max="15361" width="8.28515625" customWidth="1"/>
    <col min="15362" max="15362" width="15.5703125" customWidth="1"/>
    <col min="15363" max="15363" width="17.28515625" customWidth="1"/>
    <col min="15364" max="15364" width="21" customWidth="1"/>
    <col min="15365" max="15365" width="21.140625" customWidth="1"/>
    <col min="15366" max="15366" width="20.7109375" customWidth="1"/>
    <col min="15367" max="15367" width="23.5703125" customWidth="1"/>
    <col min="15368" max="15368" width="22.7109375" customWidth="1"/>
    <col min="15617" max="15617" width="8.28515625" customWidth="1"/>
    <col min="15618" max="15618" width="15.5703125" customWidth="1"/>
    <col min="15619" max="15619" width="17.28515625" customWidth="1"/>
    <col min="15620" max="15620" width="21" customWidth="1"/>
    <col min="15621" max="15621" width="21.140625" customWidth="1"/>
    <col min="15622" max="15622" width="20.7109375" customWidth="1"/>
    <col min="15623" max="15623" width="23.5703125" customWidth="1"/>
    <col min="15624" max="15624" width="22.7109375" customWidth="1"/>
    <col min="15873" max="15873" width="8.28515625" customWidth="1"/>
    <col min="15874" max="15874" width="15.5703125" customWidth="1"/>
    <col min="15875" max="15875" width="17.28515625" customWidth="1"/>
    <col min="15876" max="15876" width="21" customWidth="1"/>
    <col min="15877" max="15877" width="21.140625" customWidth="1"/>
    <col min="15878" max="15878" width="20.7109375" customWidth="1"/>
    <col min="15879" max="15879" width="23.5703125" customWidth="1"/>
    <col min="15880" max="15880" width="22.7109375" customWidth="1"/>
    <col min="16129" max="16129" width="8.28515625" customWidth="1"/>
    <col min="16130" max="16130" width="15.5703125" customWidth="1"/>
    <col min="16131" max="16131" width="17.28515625" customWidth="1"/>
    <col min="16132" max="16132" width="21" customWidth="1"/>
    <col min="16133" max="16133" width="21.140625" customWidth="1"/>
    <col min="16134" max="16134" width="20.7109375" customWidth="1"/>
    <col min="16135" max="16135" width="23.5703125" customWidth="1"/>
    <col min="16136" max="16136" width="22.7109375" customWidth="1"/>
  </cols>
  <sheetData>
    <row r="1" spans="1:8" ht="18">
      <c r="A1" s="1261" t="s">
        <v>0</v>
      </c>
      <c r="B1" s="1261"/>
      <c r="C1" s="1261"/>
      <c r="D1" s="1261"/>
      <c r="E1" s="1261"/>
      <c r="F1" s="1261"/>
      <c r="G1" s="1261"/>
      <c r="H1" s="180" t="s">
        <v>587</v>
      </c>
    </row>
    <row r="2" spans="1:8" ht="21">
      <c r="A2" s="1262" t="s">
        <v>507</v>
      </c>
      <c r="B2" s="1262"/>
      <c r="C2" s="1262"/>
      <c r="D2" s="1262"/>
      <c r="E2" s="1262"/>
      <c r="F2" s="1262"/>
      <c r="G2" s="1262"/>
      <c r="H2" s="1262"/>
    </row>
    <row r="3" spans="1:8" ht="15">
      <c r="A3" s="182"/>
      <c r="B3" s="182"/>
    </row>
    <row r="4" spans="1:8" ht="18" customHeight="1">
      <c r="A4" s="1283" t="s">
        <v>588</v>
      </c>
      <c r="B4" s="1283"/>
      <c r="C4" s="1283"/>
      <c r="D4" s="1283"/>
      <c r="E4" s="1283"/>
      <c r="F4" s="1283"/>
      <c r="G4" s="1283"/>
      <c r="H4" s="1283"/>
    </row>
    <row r="5" spans="1:8" ht="15">
      <c r="A5" s="183" t="s">
        <v>520</v>
      </c>
      <c r="B5" s="183"/>
    </row>
    <row r="6" spans="1:8" ht="15">
      <c r="A6" s="183"/>
      <c r="B6" s="183"/>
      <c r="G6" s="1221" t="s">
        <v>523</v>
      </c>
      <c r="H6" s="1221"/>
    </row>
    <row r="7" spans="1:8" ht="59.25" customHeight="1">
      <c r="A7" s="492" t="s">
        <v>1</v>
      </c>
      <c r="B7" s="492" t="s">
        <v>2</v>
      </c>
      <c r="C7" s="493" t="s">
        <v>589</v>
      </c>
      <c r="D7" s="493" t="s">
        <v>590</v>
      </c>
      <c r="E7" s="493" t="s">
        <v>591</v>
      </c>
      <c r="F7" s="493" t="s">
        <v>592</v>
      </c>
      <c r="G7" s="493" t="s">
        <v>593</v>
      </c>
      <c r="H7" s="493" t="s">
        <v>594</v>
      </c>
    </row>
    <row r="8" spans="1:8" s="180" customFormat="1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  <c r="H8" s="185" t="s">
        <v>171</v>
      </c>
    </row>
    <row r="9" spans="1:8">
      <c r="A9" s="6">
        <v>1</v>
      </c>
      <c r="B9" s="494" t="s">
        <v>444</v>
      </c>
      <c r="C9" s="186">
        <v>652</v>
      </c>
      <c r="D9" s="186">
        <v>304</v>
      </c>
      <c r="E9" s="186">
        <v>0</v>
      </c>
      <c r="F9" s="186">
        <v>956</v>
      </c>
      <c r="G9" s="186">
        <v>950</v>
      </c>
      <c r="H9" s="7">
        <f>F9-G9</f>
        <v>6</v>
      </c>
    </row>
    <row r="10" spans="1:8">
      <c r="A10" s="6">
        <v>2</v>
      </c>
      <c r="B10" s="494" t="s">
        <v>446</v>
      </c>
      <c r="C10" s="186">
        <v>1164</v>
      </c>
      <c r="D10" s="186">
        <v>389</v>
      </c>
      <c r="E10" s="186">
        <v>0</v>
      </c>
      <c r="F10" s="186">
        <v>1553</v>
      </c>
      <c r="G10" s="186">
        <v>1553</v>
      </c>
      <c r="H10" s="7">
        <f t="shared" ref="H10:H60" si="0">F10-G10</f>
        <v>0</v>
      </c>
    </row>
    <row r="11" spans="1:8">
      <c r="A11" s="6">
        <v>3</v>
      </c>
      <c r="B11" s="494" t="s">
        <v>445</v>
      </c>
      <c r="C11" s="186">
        <v>1929</v>
      </c>
      <c r="D11" s="186">
        <v>378</v>
      </c>
      <c r="E11" s="186">
        <v>0</v>
      </c>
      <c r="F11" s="186">
        <v>2307</v>
      </c>
      <c r="G11" s="186">
        <v>2307</v>
      </c>
      <c r="H11" s="7">
        <f t="shared" si="0"/>
        <v>0</v>
      </c>
    </row>
    <row r="12" spans="1:8">
      <c r="A12" s="6">
        <v>4</v>
      </c>
      <c r="B12" s="494" t="s">
        <v>447</v>
      </c>
      <c r="C12" s="186">
        <v>1118</v>
      </c>
      <c r="D12" s="186">
        <v>383</v>
      </c>
      <c r="E12" s="186">
        <v>0</v>
      </c>
      <c r="F12" s="186">
        <v>1501</v>
      </c>
      <c r="G12" s="186">
        <v>1499</v>
      </c>
      <c r="H12" s="7">
        <f t="shared" si="0"/>
        <v>2</v>
      </c>
    </row>
    <row r="13" spans="1:8">
      <c r="A13" s="6">
        <v>5</v>
      </c>
      <c r="B13" s="494" t="s">
        <v>448</v>
      </c>
      <c r="C13" s="186">
        <v>2394</v>
      </c>
      <c r="D13" s="186">
        <v>709</v>
      </c>
      <c r="E13" s="186">
        <v>0</v>
      </c>
      <c r="F13" s="186">
        <v>3103</v>
      </c>
      <c r="G13" s="186">
        <v>3024</v>
      </c>
      <c r="H13" s="7">
        <f t="shared" si="0"/>
        <v>79</v>
      </c>
    </row>
    <row r="14" spans="1:8">
      <c r="A14" s="6">
        <v>6</v>
      </c>
      <c r="B14" s="494" t="s">
        <v>449</v>
      </c>
      <c r="C14" s="186">
        <v>1977</v>
      </c>
      <c r="D14" s="186">
        <v>774</v>
      </c>
      <c r="E14" s="186">
        <v>0</v>
      </c>
      <c r="F14" s="186">
        <v>2751</v>
      </c>
      <c r="G14" s="186">
        <v>2751</v>
      </c>
      <c r="H14" s="7">
        <f t="shared" si="0"/>
        <v>0</v>
      </c>
    </row>
    <row r="15" spans="1:8">
      <c r="A15" s="6">
        <v>7</v>
      </c>
      <c r="B15" s="494" t="s">
        <v>450</v>
      </c>
      <c r="C15" s="186">
        <v>1982</v>
      </c>
      <c r="D15" s="186">
        <v>874</v>
      </c>
      <c r="E15" s="186">
        <v>0</v>
      </c>
      <c r="F15" s="186">
        <v>2856</v>
      </c>
      <c r="G15" s="186">
        <v>2856</v>
      </c>
      <c r="H15" s="7">
        <f t="shared" si="0"/>
        <v>0</v>
      </c>
    </row>
    <row r="16" spans="1:8">
      <c r="A16" s="6">
        <v>8</v>
      </c>
      <c r="B16" s="494" t="s">
        <v>451</v>
      </c>
      <c r="C16" s="186">
        <v>1829</v>
      </c>
      <c r="D16" s="186">
        <v>728</v>
      </c>
      <c r="E16" s="186">
        <v>0</v>
      </c>
      <c r="F16" s="186">
        <v>2557</v>
      </c>
      <c r="G16" s="186">
        <v>2557</v>
      </c>
      <c r="H16" s="7">
        <f t="shared" si="0"/>
        <v>0</v>
      </c>
    </row>
    <row r="17" spans="1:8">
      <c r="A17" s="6">
        <v>9</v>
      </c>
      <c r="B17" s="494" t="s">
        <v>452</v>
      </c>
      <c r="C17" s="186">
        <v>1132</v>
      </c>
      <c r="D17" s="186">
        <v>561</v>
      </c>
      <c r="E17" s="186">
        <v>0</v>
      </c>
      <c r="F17" s="186">
        <v>1693</v>
      </c>
      <c r="G17" s="186">
        <v>1693</v>
      </c>
      <c r="H17" s="7">
        <f t="shared" si="0"/>
        <v>0</v>
      </c>
    </row>
    <row r="18" spans="1:8">
      <c r="A18" s="6">
        <v>10</v>
      </c>
      <c r="B18" s="494" t="s">
        <v>453</v>
      </c>
      <c r="C18" s="186">
        <v>504</v>
      </c>
      <c r="D18" s="186">
        <v>218</v>
      </c>
      <c r="E18" s="186">
        <v>0</v>
      </c>
      <c r="F18" s="186">
        <v>722</v>
      </c>
      <c r="G18" s="186">
        <v>722</v>
      </c>
      <c r="H18" s="7">
        <f t="shared" si="0"/>
        <v>0</v>
      </c>
    </row>
    <row r="19" spans="1:8">
      <c r="A19" s="6">
        <v>11</v>
      </c>
      <c r="B19" s="494" t="s">
        <v>454</v>
      </c>
      <c r="C19" s="75">
        <v>1915</v>
      </c>
      <c r="D19" s="75">
        <v>762</v>
      </c>
      <c r="E19" s="75">
        <v>0</v>
      </c>
      <c r="F19" s="75">
        <v>2677</v>
      </c>
      <c r="G19" s="75">
        <v>2677</v>
      </c>
      <c r="H19" s="7">
        <f t="shared" si="0"/>
        <v>0</v>
      </c>
    </row>
    <row r="20" spans="1:8">
      <c r="A20" s="6">
        <v>12</v>
      </c>
      <c r="B20" s="494" t="s">
        <v>455</v>
      </c>
      <c r="C20" s="186">
        <v>2634</v>
      </c>
      <c r="D20" s="186">
        <v>1049</v>
      </c>
      <c r="E20" s="186">
        <v>0</v>
      </c>
      <c r="F20" s="186">
        <v>3683</v>
      </c>
      <c r="G20" s="186">
        <v>3683</v>
      </c>
      <c r="H20" s="7">
        <f t="shared" si="0"/>
        <v>0</v>
      </c>
    </row>
    <row r="21" spans="1:8">
      <c r="A21" s="6">
        <v>13</v>
      </c>
      <c r="B21" s="494" t="s">
        <v>456</v>
      </c>
      <c r="C21" s="186">
        <v>1406</v>
      </c>
      <c r="D21" s="186">
        <v>623</v>
      </c>
      <c r="E21" s="186">
        <v>0</v>
      </c>
      <c r="F21" s="186">
        <v>2029</v>
      </c>
      <c r="G21" s="186">
        <v>2029</v>
      </c>
      <c r="H21" s="7">
        <f t="shared" si="0"/>
        <v>0</v>
      </c>
    </row>
    <row r="22" spans="1:8" ht="14.25">
      <c r="A22" s="6">
        <v>14</v>
      </c>
      <c r="B22" s="494" t="s">
        <v>457</v>
      </c>
      <c r="C22" s="495">
        <v>802</v>
      </c>
      <c r="D22" s="495">
        <v>401</v>
      </c>
      <c r="E22" s="495">
        <v>0</v>
      </c>
      <c r="F22" s="495">
        <v>1203</v>
      </c>
      <c r="G22" s="495">
        <v>1203</v>
      </c>
      <c r="H22" s="7">
        <f t="shared" si="0"/>
        <v>0</v>
      </c>
    </row>
    <row r="23" spans="1:8">
      <c r="A23" s="6">
        <v>15</v>
      </c>
      <c r="B23" s="494" t="s">
        <v>458</v>
      </c>
      <c r="C23" s="186">
        <v>1457</v>
      </c>
      <c r="D23" s="186">
        <v>618</v>
      </c>
      <c r="E23" s="186">
        <v>0</v>
      </c>
      <c r="F23" s="186">
        <v>2075</v>
      </c>
      <c r="G23" s="186">
        <v>2075</v>
      </c>
      <c r="H23" s="7">
        <f t="shared" si="0"/>
        <v>0</v>
      </c>
    </row>
    <row r="24" spans="1:8">
      <c r="A24" s="6">
        <v>16</v>
      </c>
      <c r="B24" s="494" t="s">
        <v>459</v>
      </c>
      <c r="C24" s="186">
        <v>3000</v>
      </c>
      <c r="D24" s="186">
        <v>821</v>
      </c>
      <c r="E24" s="186">
        <v>0</v>
      </c>
      <c r="F24" s="186">
        <v>3821</v>
      </c>
      <c r="G24" s="186">
        <v>3821</v>
      </c>
      <c r="H24" s="7">
        <f t="shared" si="0"/>
        <v>0</v>
      </c>
    </row>
    <row r="25" spans="1:8" ht="14.25">
      <c r="A25" s="6">
        <v>17</v>
      </c>
      <c r="B25" s="494" t="s">
        <v>460</v>
      </c>
      <c r="C25" s="495">
        <v>1385</v>
      </c>
      <c r="D25" s="495">
        <v>450</v>
      </c>
      <c r="E25" s="495">
        <v>0</v>
      </c>
      <c r="F25" s="495">
        <v>1835</v>
      </c>
      <c r="G25" s="495">
        <v>1835</v>
      </c>
      <c r="H25" s="7">
        <f t="shared" si="0"/>
        <v>0</v>
      </c>
    </row>
    <row r="26" spans="1:8">
      <c r="A26" s="6">
        <v>18</v>
      </c>
      <c r="B26" s="494" t="s">
        <v>461</v>
      </c>
      <c r="C26" s="186">
        <v>1677</v>
      </c>
      <c r="D26" s="186">
        <v>605</v>
      </c>
      <c r="E26" s="186">
        <v>0</v>
      </c>
      <c r="F26" s="186">
        <v>2282</v>
      </c>
      <c r="G26" s="186">
        <v>2282</v>
      </c>
      <c r="H26" s="7">
        <f t="shared" si="0"/>
        <v>0</v>
      </c>
    </row>
    <row r="27" spans="1:8">
      <c r="A27" s="6">
        <v>19</v>
      </c>
      <c r="B27" s="494" t="s">
        <v>462</v>
      </c>
      <c r="C27" s="186">
        <v>1268</v>
      </c>
      <c r="D27" s="186">
        <v>652</v>
      </c>
      <c r="E27" s="186">
        <v>0</v>
      </c>
      <c r="F27" s="186">
        <v>1920</v>
      </c>
      <c r="G27" s="186">
        <v>1920</v>
      </c>
      <c r="H27" s="7">
        <f t="shared" si="0"/>
        <v>0</v>
      </c>
    </row>
    <row r="28" spans="1:8">
      <c r="A28" s="6">
        <v>20</v>
      </c>
      <c r="B28" s="494" t="s">
        <v>463</v>
      </c>
      <c r="C28" s="186">
        <v>539</v>
      </c>
      <c r="D28" s="186">
        <v>282</v>
      </c>
      <c r="E28" s="186">
        <v>0</v>
      </c>
      <c r="F28" s="186">
        <v>821</v>
      </c>
      <c r="G28" s="186">
        <v>821</v>
      </c>
      <c r="H28" s="7">
        <f t="shared" si="0"/>
        <v>0</v>
      </c>
    </row>
    <row r="29" spans="1:8">
      <c r="A29" s="6">
        <v>21</v>
      </c>
      <c r="B29" s="494" t="s">
        <v>464</v>
      </c>
      <c r="C29" s="186">
        <v>1119</v>
      </c>
      <c r="D29" s="186">
        <v>547</v>
      </c>
      <c r="E29" s="186">
        <v>0</v>
      </c>
      <c r="F29" s="186">
        <v>1666</v>
      </c>
      <c r="G29" s="186">
        <v>1666</v>
      </c>
      <c r="H29" s="7">
        <f t="shared" si="0"/>
        <v>0</v>
      </c>
    </row>
    <row r="30" spans="1:8">
      <c r="A30" s="6">
        <v>22</v>
      </c>
      <c r="B30" s="494" t="s">
        <v>465</v>
      </c>
      <c r="C30" s="186">
        <v>1082</v>
      </c>
      <c r="D30" s="186">
        <v>597</v>
      </c>
      <c r="E30" s="186">
        <v>0</v>
      </c>
      <c r="F30" s="186">
        <v>1679</v>
      </c>
      <c r="G30" s="186">
        <v>1679</v>
      </c>
      <c r="H30" s="7">
        <f t="shared" si="0"/>
        <v>0</v>
      </c>
    </row>
    <row r="31" spans="1:8">
      <c r="A31" s="6">
        <v>23</v>
      </c>
      <c r="B31" s="494" t="s">
        <v>466</v>
      </c>
      <c r="C31" s="186">
        <v>1689</v>
      </c>
      <c r="D31" s="186">
        <v>697</v>
      </c>
      <c r="E31" s="186">
        <v>0</v>
      </c>
      <c r="F31" s="186">
        <v>2386</v>
      </c>
      <c r="G31" s="186">
        <v>2386</v>
      </c>
      <c r="H31" s="7">
        <f t="shared" si="0"/>
        <v>0</v>
      </c>
    </row>
    <row r="32" spans="1:8">
      <c r="A32" s="6">
        <v>24</v>
      </c>
      <c r="B32" s="494" t="s">
        <v>489</v>
      </c>
      <c r="C32" s="186">
        <v>1987</v>
      </c>
      <c r="D32" s="186">
        <v>445</v>
      </c>
      <c r="E32" s="186">
        <v>0</v>
      </c>
      <c r="F32" s="186">
        <v>2432</v>
      </c>
      <c r="G32" s="186">
        <v>2432</v>
      </c>
      <c r="H32" s="7">
        <f t="shared" si="0"/>
        <v>0</v>
      </c>
    </row>
    <row r="33" spans="1:8">
      <c r="A33" s="6">
        <v>25</v>
      </c>
      <c r="B33" s="494" t="s">
        <v>467</v>
      </c>
      <c r="C33" s="186">
        <v>1307</v>
      </c>
      <c r="D33" s="186">
        <v>529</v>
      </c>
      <c r="E33" s="186">
        <v>0</v>
      </c>
      <c r="F33" s="186">
        <v>1836</v>
      </c>
      <c r="G33" s="186">
        <v>1836</v>
      </c>
      <c r="H33" s="7">
        <f t="shared" si="0"/>
        <v>0</v>
      </c>
    </row>
    <row r="34" spans="1:8">
      <c r="A34" s="6">
        <v>26</v>
      </c>
      <c r="B34" s="494" t="s">
        <v>468</v>
      </c>
      <c r="C34" s="186">
        <v>1095</v>
      </c>
      <c r="D34" s="186">
        <v>495</v>
      </c>
      <c r="E34" s="186">
        <v>0</v>
      </c>
      <c r="F34" s="186">
        <v>1590</v>
      </c>
      <c r="G34" s="186">
        <v>1590</v>
      </c>
      <c r="H34" s="7">
        <f t="shared" si="0"/>
        <v>0</v>
      </c>
    </row>
    <row r="35" spans="1:8">
      <c r="A35" s="6">
        <v>27</v>
      </c>
      <c r="B35" s="494" t="s">
        <v>469</v>
      </c>
      <c r="C35" s="186">
        <v>2478</v>
      </c>
      <c r="D35" s="186">
        <v>807</v>
      </c>
      <c r="E35" s="186">
        <v>0</v>
      </c>
      <c r="F35" s="186">
        <v>3285</v>
      </c>
      <c r="G35" s="186">
        <v>3275</v>
      </c>
      <c r="H35" s="7">
        <f t="shared" si="0"/>
        <v>10</v>
      </c>
    </row>
    <row r="36" spans="1:8">
      <c r="A36" s="6">
        <v>28</v>
      </c>
      <c r="B36" s="494" t="s">
        <v>470</v>
      </c>
      <c r="C36" s="186">
        <v>2091</v>
      </c>
      <c r="D36" s="186">
        <v>613</v>
      </c>
      <c r="E36" s="186">
        <v>0</v>
      </c>
      <c r="F36" s="186">
        <v>2704</v>
      </c>
      <c r="G36" s="186">
        <v>2695</v>
      </c>
      <c r="H36" s="7">
        <f t="shared" si="0"/>
        <v>9</v>
      </c>
    </row>
    <row r="37" spans="1:8">
      <c r="A37" s="6">
        <v>29</v>
      </c>
      <c r="B37" s="494" t="s">
        <v>490</v>
      </c>
      <c r="C37" s="186">
        <v>1364</v>
      </c>
      <c r="D37" s="186">
        <v>558</v>
      </c>
      <c r="E37" s="186">
        <v>0</v>
      </c>
      <c r="F37" s="186">
        <v>1922</v>
      </c>
      <c r="G37" s="186">
        <v>1855</v>
      </c>
      <c r="H37" s="7">
        <f t="shared" si="0"/>
        <v>67</v>
      </c>
    </row>
    <row r="38" spans="1:8">
      <c r="A38" s="6">
        <v>30</v>
      </c>
      <c r="B38" s="494" t="s">
        <v>471</v>
      </c>
      <c r="C38" s="186">
        <v>2020</v>
      </c>
      <c r="D38" s="186">
        <v>584</v>
      </c>
      <c r="E38" s="186">
        <v>0</v>
      </c>
      <c r="F38" s="186">
        <v>2604</v>
      </c>
      <c r="G38" s="186">
        <v>2604</v>
      </c>
      <c r="H38" s="7">
        <f t="shared" si="0"/>
        <v>0</v>
      </c>
    </row>
    <row r="39" spans="1:8">
      <c r="A39" s="6">
        <v>31</v>
      </c>
      <c r="B39" s="494" t="s">
        <v>472</v>
      </c>
      <c r="C39" s="186">
        <v>1228</v>
      </c>
      <c r="D39" s="186">
        <v>499</v>
      </c>
      <c r="E39" s="186">
        <v>0</v>
      </c>
      <c r="F39" s="186">
        <v>1727</v>
      </c>
      <c r="G39" s="186">
        <v>1727</v>
      </c>
      <c r="H39" s="7">
        <f t="shared" si="0"/>
        <v>0</v>
      </c>
    </row>
    <row r="40" spans="1:8">
      <c r="A40" s="6">
        <v>32</v>
      </c>
      <c r="B40" s="494" t="s">
        <v>473</v>
      </c>
      <c r="C40" s="186">
        <v>884</v>
      </c>
      <c r="D40" s="186">
        <v>381</v>
      </c>
      <c r="E40" s="186">
        <v>0</v>
      </c>
      <c r="F40" s="186">
        <v>1265</v>
      </c>
      <c r="G40" s="186">
        <v>1265</v>
      </c>
      <c r="H40" s="7">
        <f t="shared" si="0"/>
        <v>0</v>
      </c>
    </row>
    <row r="41" spans="1:8">
      <c r="A41" s="6">
        <v>33</v>
      </c>
      <c r="B41" s="494" t="s">
        <v>474</v>
      </c>
      <c r="C41" s="186">
        <v>1605</v>
      </c>
      <c r="D41" s="186">
        <v>711</v>
      </c>
      <c r="E41" s="186">
        <v>0</v>
      </c>
      <c r="F41" s="186">
        <v>2316</v>
      </c>
      <c r="G41" s="186">
        <v>2316</v>
      </c>
      <c r="H41" s="7">
        <f t="shared" si="0"/>
        <v>0</v>
      </c>
    </row>
    <row r="42" spans="1:8">
      <c r="A42" s="6">
        <v>34</v>
      </c>
      <c r="B42" s="494" t="s">
        <v>475</v>
      </c>
      <c r="C42" s="186">
        <v>1868</v>
      </c>
      <c r="D42" s="186">
        <v>666</v>
      </c>
      <c r="E42" s="186">
        <v>0</v>
      </c>
      <c r="F42" s="186">
        <v>2534</v>
      </c>
      <c r="G42" s="186">
        <v>2534</v>
      </c>
      <c r="H42" s="7">
        <f t="shared" si="0"/>
        <v>0</v>
      </c>
    </row>
    <row r="43" spans="1:8">
      <c r="A43" s="6">
        <v>35</v>
      </c>
      <c r="B43" s="494" t="s">
        <v>476</v>
      </c>
      <c r="C43" s="186">
        <v>1932</v>
      </c>
      <c r="D43" s="186">
        <v>770</v>
      </c>
      <c r="E43" s="186">
        <v>0</v>
      </c>
      <c r="F43" s="186">
        <v>2702</v>
      </c>
      <c r="G43" s="186">
        <v>2702</v>
      </c>
      <c r="H43" s="7">
        <f t="shared" si="0"/>
        <v>0</v>
      </c>
    </row>
    <row r="44" spans="1:8">
      <c r="A44" s="6">
        <v>36</v>
      </c>
      <c r="B44" s="494" t="s">
        <v>491</v>
      </c>
      <c r="C44" s="186">
        <v>1596</v>
      </c>
      <c r="D44" s="186">
        <v>564</v>
      </c>
      <c r="E44" s="186">
        <v>0</v>
      </c>
      <c r="F44" s="186">
        <v>2160</v>
      </c>
      <c r="G44" s="186">
        <v>2160</v>
      </c>
      <c r="H44" s="7">
        <f t="shared" si="0"/>
        <v>0</v>
      </c>
    </row>
    <row r="45" spans="1:8">
      <c r="A45" s="6">
        <v>37</v>
      </c>
      <c r="B45" s="494" t="s">
        <v>477</v>
      </c>
      <c r="C45" s="186">
        <v>2939</v>
      </c>
      <c r="D45" s="186">
        <v>1046</v>
      </c>
      <c r="E45" s="186">
        <v>0</v>
      </c>
      <c r="F45" s="186">
        <v>3985</v>
      </c>
      <c r="G45" s="186">
        <v>3985</v>
      </c>
      <c r="H45" s="7">
        <f t="shared" si="0"/>
        <v>0</v>
      </c>
    </row>
    <row r="46" spans="1:8">
      <c r="A46" s="6">
        <v>38</v>
      </c>
      <c r="B46" s="494" t="s">
        <v>478</v>
      </c>
      <c r="C46" s="186">
        <v>2196</v>
      </c>
      <c r="D46" s="186">
        <v>941</v>
      </c>
      <c r="E46" s="186">
        <v>0</v>
      </c>
      <c r="F46" s="186">
        <v>3137</v>
      </c>
      <c r="G46" s="186">
        <v>3137</v>
      </c>
      <c r="H46" s="7">
        <f t="shared" si="0"/>
        <v>0</v>
      </c>
    </row>
    <row r="47" spans="1:8">
      <c r="A47" s="6">
        <v>39</v>
      </c>
      <c r="B47" s="494" t="s">
        <v>479</v>
      </c>
      <c r="C47" s="186">
        <v>2684</v>
      </c>
      <c r="D47" s="186">
        <v>969</v>
      </c>
      <c r="E47" s="186">
        <v>0</v>
      </c>
      <c r="F47" s="186">
        <v>3653</v>
      </c>
      <c r="G47" s="186">
        <v>3635</v>
      </c>
      <c r="H47" s="7">
        <f t="shared" si="0"/>
        <v>18</v>
      </c>
    </row>
    <row r="48" spans="1:8">
      <c r="A48" s="6">
        <v>40</v>
      </c>
      <c r="B48" s="494" t="s">
        <v>480</v>
      </c>
      <c r="C48" s="186">
        <v>1388</v>
      </c>
      <c r="D48" s="186">
        <v>708</v>
      </c>
      <c r="E48" s="186">
        <v>0</v>
      </c>
      <c r="F48" s="186">
        <v>2096</v>
      </c>
      <c r="G48" s="186">
        <v>2096</v>
      </c>
      <c r="H48" s="7">
        <f t="shared" si="0"/>
        <v>0</v>
      </c>
    </row>
    <row r="49" spans="1:8">
      <c r="A49" s="6">
        <v>41</v>
      </c>
      <c r="B49" s="494" t="s">
        <v>481</v>
      </c>
      <c r="C49" s="186">
        <v>2143</v>
      </c>
      <c r="D49" s="186">
        <v>762</v>
      </c>
      <c r="E49" s="186">
        <v>0</v>
      </c>
      <c r="F49" s="186">
        <v>2905</v>
      </c>
      <c r="G49" s="186">
        <v>2905</v>
      </c>
      <c r="H49" s="7">
        <f t="shared" si="0"/>
        <v>0</v>
      </c>
    </row>
    <row r="50" spans="1:8">
      <c r="A50" s="6">
        <v>42</v>
      </c>
      <c r="B50" s="494" t="s">
        <v>482</v>
      </c>
      <c r="C50" s="186">
        <v>1630</v>
      </c>
      <c r="D50" s="186">
        <v>498</v>
      </c>
      <c r="E50" s="186">
        <v>0</v>
      </c>
      <c r="F50" s="186">
        <v>2128</v>
      </c>
      <c r="G50" s="186">
        <v>2128</v>
      </c>
      <c r="H50" s="7">
        <f t="shared" si="0"/>
        <v>0</v>
      </c>
    </row>
    <row r="51" spans="1:8">
      <c r="A51" s="6">
        <v>43</v>
      </c>
      <c r="B51" s="494" t="s">
        <v>483</v>
      </c>
      <c r="C51" s="186">
        <v>827</v>
      </c>
      <c r="D51" s="186">
        <v>438</v>
      </c>
      <c r="E51" s="186">
        <v>0</v>
      </c>
      <c r="F51" s="186">
        <v>1265</v>
      </c>
      <c r="G51" s="186">
        <v>1265</v>
      </c>
      <c r="H51" s="7">
        <f t="shared" si="0"/>
        <v>0</v>
      </c>
    </row>
    <row r="52" spans="1:8">
      <c r="A52" s="6">
        <v>44</v>
      </c>
      <c r="B52" s="494" t="s">
        <v>484</v>
      </c>
      <c r="C52" s="186">
        <v>948</v>
      </c>
      <c r="D52" s="186">
        <v>304</v>
      </c>
      <c r="E52" s="186">
        <v>0</v>
      </c>
      <c r="F52" s="186">
        <v>1252</v>
      </c>
      <c r="G52" s="186">
        <v>1236</v>
      </c>
      <c r="H52" s="7">
        <f t="shared" si="0"/>
        <v>16</v>
      </c>
    </row>
    <row r="53" spans="1:8">
      <c r="A53" s="6">
        <v>45</v>
      </c>
      <c r="B53" s="494" t="s">
        <v>485</v>
      </c>
      <c r="C53" s="186">
        <v>2277</v>
      </c>
      <c r="D53" s="186">
        <v>703</v>
      </c>
      <c r="E53" s="186">
        <v>0</v>
      </c>
      <c r="F53" s="186">
        <v>2980</v>
      </c>
      <c r="G53" s="186">
        <v>2980</v>
      </c>
      <c r="H53" s="7">
        <f t="shared" si="0"/>
        <v>0</v>
      </c>
    </row>
    <row r="54" spans="1:8">
      <c r="A54" s="6">
        <v>46</v>
      </c>
      <c r="B54" s="494" t="s">
        <v>486</v>
      </c>
      <c r="C54" s="186">
        <v>1653</v>
      </c>
      <c r="D54" s="186">
        <v>641</v>
      </c>
      <c r="E54" s="186">
        <v>0</v>
      </c>
      <c r="F54" s="186">
        <v>2294</v>
      </c>
      <c r="G54" s="186">
        <v>2268</v>
      </c>
      <c r="H54" s="7">
        <f t="shared" si="0"/>
        <v>26</v>
      </c>
    </row>
    <row r="55" spans="1:8">
      <c r="A55" s="6">
        <v>47</v>
      </c>
      <c r="B55" s="494" t="s">
        <v>487</v>
      </c>
      <c r="C55" s="186">
        <v>1516</v>
      </c>
      <c r="D55" s="186">
        <v>515</v>
      </c>
      <c r="E55" s="186">
        <v>0</v>
      </c>
      <c r="F55" s="186">
        <v>2031</v>
      </c>
      <c r="G55" s="186">
        <v>2031</v>
      </c>
      <c r="H55" s="7">
        <f t="shared" si="0"/>
        <v>0</v>
      </c>
    </row>
    <row r="56" spans="1:8">
      <c r="A56" s="6">
        <v>48</v>
      </c>
      <c r="B56" s="494" t="s">
        <v>492</v>
      </c>
      <c r="C56" s="186">
        <v>1719</v>
      </c>
      <c r="D56" s="186">
        <v>609</v>
      </c>
      <c r="E56" s="186">
        <v>0</v>
      </c>
      <c r="F56" s="186">
        <v>2328</v>
      </c>
      <c r="G56" s="186">
        <v>2328</v>
      </c>
      <c r="H56" s="7">
        <f t="shared" si="0"/>
        <v>0</v>
      </c>
    </row>
    <row r="57" spans="1:8">
      <c r="A57" s="6">
        <v>49</v>
      </c>
      <c r="B57" s="494" t="s">
        <v>493</v>
      </c>
      <c r="C57" s="186">
        <v>1431</v>
      </c>
      <c r="D57" s="186">
        <v>728</v>
      </c>
      <c r="E57" s="186">
        <v>0</v>
      </c>
      <c r="F57" s="186">
        <v>2159</v>
      </c>
      <c r="G57" s="186">
        <v>2159</v>
      </c>
      <c r="H57" s="7">
        <f t="shared" si="0"/>
        <v>0</v>
      </c>
    </row>
    <row r="58" spans="1:8">
      <c r="A58" s="6">
        <v>50</v>
      </c>
      <c r="B58" s="494" t="s">
        <v>488</v>
      </c>
      <c r="C58" s="186">
        <v>799</v>
      </c>
      <c r="D58" s="186">
        <v>381</v>
      </c>
      <c r="E58" s="186">
        <v>0</v>
      </c>
      <c r="F58" s="186">
        <v>1180</v>
      </c>
      <c r="G58" s="186">
        <v>1177</v>
      </c>
      <c r="H58" s="7">
        <f t="shared" si="0"/>
        <v>3</v>
      </c>
    </row>
    <row r="59" spans="1:8">
      <c r="A59" s="6">
        <v>51</v>
      </c>
      <c r="B59" s="494" t="s">
        <v>494</v>
      </c>
      <c r="C59" s="186">
        <v>1917</v>
      </c>
      <c r="D59" s="186">
        <v>802</v>
      </c>
      <c r="E59" s="186">
        <v>0</v>
      </c>
      <c r="F59" s="186">
        <v>2719</v>
      </c>
      <c r="G59" s="186">
        <v>2719</v>
      </c>
      <c r="H59" s="7">
        <f t="shared" si="0"/>
        <v>0</v>
      </c>
    </row>
    <row r="60" spans="1:8" s="687" customFormat="1">
      <c r="A60" s="719" t="s">
        <v>9</v>
      </c>
      <c r="B60" s="709"/>
      <c r="C60" s="718">
        <f>SUM(C9:C59)</f>
        <v>82176</v>
      </c>
      <c r="D60" s="718">
        <f>SUM(D9:D59)</f>
        <v>31089</v>
      </c>
      <c r="E60" s="718">
        <f>SUM(E9:E59)</f>
        <v>0</v>
      </c>
      <c r="F60" s="718">
        <f>SUM(F9:F59)</f>
        <v>113265</v>
      </c>
      <c r="G60" s="718">
        <f>SUM(G9:G59)</f>
        <v>113029</v>
      </c>
      <c r="H60" s="714">
        <f t="shared" si="0"/>
        <v>236</v>
      </c>
    </row>
    <row r="62" spans="1:8">
      <c r="A62" s="187" t="s">
        <v>595</v>
      </c>
    </row>
    <row r="64" spans="1:8">
      <c r="B64" s="1147" t="s">
        <v>882</v>
      </c>
      <c r="C64" s="1147"/>
      <c r="D64" s="1147"/>
      <c r="E64" s="1147"/>
      <c r="F64" s="1147"/>
      <c r="G64" s="1147"/>
      <c r="H64" s="1147"/>
    </row>
    <row r="65" spans="1:11" ht="15" customHeight="1">
      <c r="A65" s="496"/>
      <c r="B65" s="496"/>
      <c r="C65" s="496"/>
      <c r="D65" s="496"/>
      <c r="E65" s="496"/>
      <c r="F65" s="1355" t="s">
        <v>6</v>
      </c>
      <c r="G65" s="1355"/>
      <c r="H65" s="497"/>
    </row>
    <row r="66" spans="1:11" ht="15" customHeight="1">
      <c r="A66" s="496"/>
      <c r="B66" s="496"/>
      <c r="C66" s="496"/>
      <c r="D66" s="496"/>
      <c r="E66" s="496"/>
      <c r="F66" s="1355" t="s">
        <v>7</v>
      </c>
      <c r="G66" s="1355"/>
      <c r="H66" s="1355"/>
    </row>
    <row r="67" spans="1:11" ht="15" customHeight="1">
      <c r="A67" s="496"/>
      <c r="B67" s="496"/>
      <c r="C67" s="496"/>
      <c r="D67" s="496"/>
      <c r="E67" s="496"/>
      <c r="F67" s="1355" t="s">
        <v>56</v>
      </c>
      <c r="G67" s="1355"/>
      <c r="H67" s="1355"/>
    </row>
    <row r="68" spans="1:11">
      <c r="A68" s="496" t="s">
        <v>5</v>
      </c>
      <c r="C68" s="496"/>
      <c r="D68" s="496"/>
      <c r="E68" s="496"/>
      <c r="F68" s="1356" t="s">
        <v>55</v>
      </c>
      <c r="G68" s="1356"/>
      <c r="H68" s="498"/>
    </row>
    <row r="69" spans="1:11">
      <c r="A69" s="496"/>
      <c r="B69" s="496"/>
      <c r="C69" s="496"/>
      <c r="D69" s="496"/>
      <c r="E69" s="496"/>
      <c r="F69" s="496"/>
      <c r="G69" s="496"/>
      <c r="H69" s="496"/>
      <c r="I69" s="496"/>
      <c r="J69" s="496"/>
      <c r="K69" s="496"/>
    </row>
  </sheetData>
  <mergeCells count="9">
    <mergeCell ref="F67:H67"/>
    <mergeCell ref="F68:G68"/>
    <mergeCell ref="A1:G1"/>
    <mergeCell ref="A2:H2"/>
    <mergeCell ref="A4:H4"/>
    <mergeCell ref="G6:H6"/>
    <mergeCell ref="F65:G65"/>
    <mergeCell ref="F66:H66"/>
    <mergeCell ref="B64:H64"/>
  </mergeCells>
  <printOptions horizontalCentered="1"/>
  <pageMargins left="0.70866141732283505" right="0.70866141732283505" top="0.23622047244094499" bottom="0" header="0.31496062992126" footer="0.31496062992126"/>
  <pageSetup paperSize="9" scale="89" orientation="landscape" r:id="rId1"/>
  <rowBreaks count="1" manualBreakCount="1">
    <brk id="35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workbookViewId="0">
      <pane ySplit="11" topLeftCell="A12" activePane="bottomLeft" state="frozen"/>
      <selection pane="bottomLeft" activeCell="S12" sqref="S12:S62"/>
    </sheetView>
  </sheetViews>
  <sheetFormatPr defaultRowHeight="12.75"/>
  <cols>
    <col min="1" max="1" width="8" customWidth="1"/>
    <col min="2" max="2" width="16.4257812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  <col min="257" max="257" width="8" customWidth="1"/>
    <col min="258" max="258" width="16.42578125" customWidth="1"/>
    <col min="259" max="259" width="9.7109375" customWidth="1"/>
    <col min="261" max="261" width="9.5703125" customWidth="1"/>
    <col min="262" max="262" width="9.7109375" customWidth="1"/>
    <col min="263" max="263" width="10" customWidth="1"/>
    <col min="264" max="264" width="9.85546875" customWidth="1"/>
    <col min="266" max="266" width="10.7109375" customWidth="1"/>
    <col min="267" max="267" width="8.85546875" customWidth="1"/>
    <col min="268" max="268" width="9.85546875" customWidth="1"/>
    <col min="269" max="269" width="8.85546875" customWidth="1"/>
    <col min="270" max="270" width="11" customWidth="1"/>
    <col min="513" max="513" width="8" customWidth="1"/>
    <col min="514" max="514" width="16.42578125" customWidth="1"/>
    <col min="515" max="515" width="9.7109375" customWidth="1"/>
    <col min="517" max="517" width="9.5703125" customWidth="1"/>
    <col min="518" max="518" width="9.7109375" customWidth="1"/>
    <col min="519" max="519" width="10" customWidth="1"/>
    <col min="520" max="520" width="9.85546875" customWidth="1"/>
    <col min="522" max="522" width="10.7109375" customWidth="1"/>
    <col min="523" max="523" width="8.85546875" customWidth="1"/>
    <col min="524" max="524" width="9.85546875" customWidth="1"/>
    <col min="525" max="525" width="8.85546875" customWidth="1"/>
    <col min="526" max="526" width="11" customWidth="1"/>
    <col min="769" max="769" width="8" customWidth="1"/>
    <col min="770" max="770" width="16.42578125" customWidth="1"/>
    <col min="771" max="771" width="9.7109375" customWidth="1"/>
    <col min="773" max="773" width="9.5703125" customWidth="1"/>
    <col min="774" max="774" width="9.7109375" customWidth="1"/>
    <col min="775" max="775" width="10" customWidth="1"/>
    <col min="776" max="776" width="9.85546875" customWidth="1"/>
    <col min="778" max="778" width="10.7109375" customWidth="1"/>
    <col min="779" max="779" width="8.85546875" customWidth="1"/>
    <col min="780" max="780" width="9.85546875" customWidth="1"/>
    <col min="781" max="781" width="8.85546875" customWidth="1"/>
    <col min="782" max="782" width="11" customWidth="1"/>
    <col min="1025" max="1025" width="8" customWidth="1"/>
    <col min="1026" max="1026" width="16.42578125" customWidth="1"/>
    <col min="1027" max="1027" width="9.7109375" customWidth="1"/>
    <col min="1029" max="1029" width="9.5703125" customWidth="1"/>
    <col min="1030" max="1030" width="9.7109375" customWidth="1"/>
    <col min="1031" max="1031" width="10" customWidth="1"/>
    <col min="1032" max="1032" width="9.85546875" customWidth="1"/>
    <col min="1034" max="1034" width="10.7109375" customWidth="1"/>
    <col min="1035" max="1035" width="8.85546875" customWidth="1"/>
    <col min="1036" max="1036" width="9.85546875" customWidth="1"/>
    <col min="1037" max="1037" width="8.85546875" customWidth="1"/>
    <col min="1038" max="1038" width="11" customWidth="1"/>
    <col min="1281" max="1281" width="8" customWidth="1"/>
    <col min="1282" max="1282" width="16.42578125" customWidth="1"/>
    <col min="1283" max="1283" width="9.7109375" customWidth="1"/>
    <col min="1285" max="1285" width="9.5703125" customWidth="1"/>
    <col min="1286" max="1286" width="9.7109375" customWidth="1"/>
    <col min="1287" max="1287" width="10" customWidth="1"/>
    <col min="1288" max="1288" width="9.85546875" customWidth="1"/>
    <col min="1290" max="1290" width="10.7109375" customWidth="1"/>
    <col min="1291" max="1291" width="8.85546875" customWidth="1"/>
    <col min="1292" max="1292" width="9.85546875" customWidth="1"/>
    <col min="1293" max="1293" width="8.85546875" customWidth="1"/>
    <col min="1294" max="1294" width="11" customWidth="1"/>
    <col min="1537" max="1537" width="8" customWidth="1"/>
    <col min="1538" max="1538" width="16.42578125" customWidth="1"/>
    <col min="1539" max="1539" width="9.7109375" customWidth="1"/>
    <col min="1541" max="1541" width="9.5703125" customWidth="1"/>
    <col min="1542" max="1542" width="9.7109375" customWidth="1"/>
    <col min="1543" max="1543" width="10" customWidth="1"/>
    <col min="1544" max="1544" width="9.85546875" customWidth="1"/>
    <col min="1546" max="1546" width="10.7109375" customWidth="1"/>
    <col min="1547" max="1547" width="8.85546875" customWidth="1"/>
    <col min="1548" max="1548" width="9.85546875" customWidth="1"/>
    <col min="1549" max="1549" width="8.85546875" customWidth="1"/>
    <col min="1550" max="1550" width="11" customWidth="1"/>
    <col min="1793" max="1793" width="8" customWidth="1"/>
    <col min="1794" max="1794" width="16.42578125" customWidth="1"/>
    <col min="1795" max="1795" width="9.7109375" customWidth="1"/>
    <col min="1797" max="1797" width="9.5703125" customWidth="1"/>
    <col min="1798" max="1798" width="9.7109375" customWidth="1"/>
    <col min="1799" max="1799" width="10" customWidth="1"/>
    <col min="1800" max="1800" width="9.85546875" customWidth="1"/>
    <col min="1802" max="1802" width="10.7109375" customWidth="1"/>
    <col min="1803" max="1803" width="8.85546875" customWidth="1"/>
    <col min="1804" max="1804" width="9.85546875" customWidth="1"/>
    <col min="1805" max="1805" width="8.85546875" customWidth="1"/>
    <col min="1806" max="1806" width="11" customWidth="1"/>
    <col min="2049" max="2049" width="8" customWidth="1"/>
    <col min="2050" max="2050" width="16.42578125" customWidth="1"/>
    <col min="2051" max="2051" width="9.7109375" customWidth="1"/>
    <col min="2053" max="2053" width="9.5703125" customWidth="1"/>
    <col min="2054" max="2054" width="9.7109375" customWidth="1"/>
    <col min="2055" max="2055" width="10" customWidth="1"/>
    <col min="2056" max="2056" width="9.85546875" customWidth="1"/>
    <col min="2058" max="2058" width="10.7109375" customWidth="1"/>
    <col min="2059" max="2059" width="8.85546875" customWidth="1"/>
    <col min="2060" max="2060" width="9.85546875" customWidth="1"/>
    <col min="2061" max="2061" width="8.85546875" customWidth="1"/>
    <col min="2062" max="2062" width="11" customWidth="1"/>
    <col min="2305" max="2305" width="8" customWidth="1"/>
    <col min="2306" max="2306" width="16.42578125" customWidth="1"/>
    <col min="2307" max="2307" width="9.7109375" customWidth="1"/>
    <col min="2309" max="2309" width="9.5703125" customWidth="1"/>
    <col min="2310" max="2310" width="9.7109375" customWidth="1"/>
    <col min="2311" max="2311" width="10" customWidth="1"/>
    <col min="2312" max="2312" width="9.85546875" customWidth="1"/>
    <col min="2314" max="2314" width="10.7109375" customWidth="1"/>
    <col min="2315" max="2315" width="8.85546875" customWidth="1"/>
    <col min="2316" max="2316" width="9.85546875" customWidth="1"/>
    <col min="2317" max="2317" width="8.85546875" customWidth="1"/>
    <col min="2318" max="2318" width="11" customWidth="1"/>
    <col min="2561" max="2561" width="8" customWidth="1"/>
    <col min="2562" max="2562" width="16.42578125" customWidth="1"/>
    <col min="2563" max="2563" width="9.7109375" customWidth="1"/>
    <col min="2565" max="2565" width="9.5703125" customWidth="1"/>
    <col min="2566" max="2566" width="9.7109375" customWidth="1"/>
    <col min="2567" max="2567" width="10" customWidth="1"/>
    <col min="2568" max="2568" width="9.85546875" customWidth="1"/>
    <col min="2570" max="2570" width="10.7109375" customWidth="1"/>
    <col min="2571" max="2571" width="8.85546875" customWidth="1"/>
    <col min="2572" max="2572" width="9.85546875" customWidth="1"/>
    <col min="2573" max="2573" width="8.85546875" customWidth="1"/>
    <col min="2574" max="2574" width="11" customWidth="1"/>
    <col min="2817" max="2817" width="8" customWidth="1"/>
    <col min="2818" max="2818" width="16.42578125" customWidth="1"/>
    <col min="2819" max="2819" width="9.7109375" customWidth="1"/>
    <col min="2821" max="2821" width="9.5703125" customWidth="1"/>
    <col min="2822" max="2822" width="9.7109375" customWidth="1"/>
    <col min="2823" max="2823" width="10" customWidth="1"/>
    <col min="2824" max="2824" width="9.85546875" customWidth="1"/>
    <col min="2826" max="2826" width="10.7109375" customWidth="1"/>
    <col min="2827" max="2827" width="8.85546875" customWidth="1"/>
    <col min="2828" max="2828" width="9.85546875" customWidth="1"/>
    <col min="2829" max="2829" width="8.85546875" customWidth="1"/>
    <col min="2830" max="2830" width="11" customWidth="1"/>
    <col min="3073" max="3073" width="8" customWidth="1"/>
    <col min="3074" max="3074" width="16.42578125" customWidth="1"/>
    <col min="3075" max="3075" width="9.7109375" customWidth="1"/>
    <col min="3077" max="3077" width="9.5703125" customWidth="1"/>
    <col min="3078" max="3078" width="9.7109375" customWidth="1"/>
    <col min="3079" max="3079" width="10" customWidth="1"/>
    <col min="3080" max="3080" width="9.85546875" customWidth="1"/>
    <col min="3082" max="3082" width="10.7109375" customWidth="1"/>
    <col min="3083" max="3083" width="8.85546875" customWidth="1"/>
    <col min="3084" max="3084" width="9.85546875" customWidth="1"/>
    <col min="3085" max="3085" width="8.85546875" customWidth="1"/>
    <col min="3086" max="3086" width="11" customWidth="1"/>
    <col min="3329" max="3329" width="8" customWidth="1"/>
    <col min="3330" max="3330" width="16.42578125" customWidth="1"/>
    <col min="3331" max="3331" width="9.7109375" customWidth="1"/>
    <col min="3333" max="3333" width="9.5703125" customWidth="1"/>
    <col min="3334" max="3334" width="9.7109375" customWidth="1"/>
    <col min="3335" max="3335" width="10" customWidth="1"/>
    <col min="3336" max="3336" width="9.85546875" customWidth="1"/>
    <col min="3338" max="3338" width="10.7109375" customWidth="1"/>
    <col min="3339" max="3339" width="8.85546875" customWidth="1"/>
    <col min="3340" max="3340" width="9.85546875" customWidth="1"/>
    <col min="3341" max="3341" width="8.85546875" customWidth="1"/>
    <col min="3342" max="3342" width="11" customWidth="1"/>
    <col min="3585" max="3585" width="8" customWidth="1"/>
    <col min="3586" max="3586" width="16.42578125" customWidth="1"/>
    <col min="3587" max="3587" width="9.7109375" customWidth="1"/>
    <col min="3589" max="3589" width="9.5703125" customWidth="1"/>
    <col min="3590" max="3590" width="9.7109375" customWidth="1"/>
    <col min="3591" max="3591" width="10" customWidth="1"/>
    <col min="3592" max="3592" width="9.85546875" customWidth="1"/>
    <col min="3594" max="3594" width="10.7109375" customWidth="1"/>
    <col min="3595" max="3595" width="8.85546875" customWidth="1"/>
    <col min="3596" max="3596" width="9.85546875" customWidth="1"/>
    <col min="3597" max="3597" width="8.85546875" customWidth="1"/>
    <col min="3598" max="3598" width="11" customWidth="1"/>
    <col min="3841" max="3841" width="8" customWidth="1"/>
    <col min="3842" max="3842" width="16.42578125" customWidth="1"/>
    <col min="3843" max="3843" width="9.7109375" customWidth="1"/>
    <col min="3845" max="3845" width="9.5703125" customWidth="1"/>
    <col min="3846" max="3846" width="9.7109375" customWidth="1"/>
    <col min="3847" max="3847" width="10" customWidth="1"/>
    <col min="3848" max="3848" width="9.85546875" customWidth="1"/>
    <col min="3850" max="3850" width="10.7109375" customWidth="1"/>
    <col min="3851" max="3851" width="8.85546875" customWidth="1"/>
    <col min="3852" max="3852" width="9.85546875" customWidth="1"/>
    <col min="3853" max="3853" width="8.85546875" customWidth="1"/>
    <col min="3854" max="3854" width="11" customWidth="1"/>
    <col min="4097" max="4097" width="8" customWidth="1"/>
    <col min="4098" max="4098" width="16.42578125" customWidth="1"/>
    <col min="4099" max="4099" width="9.7109375" customWidth="1"/>
    <col min="4101" max="4101" width="9.5703125" customWidth="1"/>
    <col min="4102" max="4102" width="9.7109375" customWidth="1"/>
    <col min="4103" max="4103" width="10" customWidth="1"/>
    <col min="4104" max="4104" width="9.85546875" customWidth="1"/>
    <col min="4106" max="4106" width="10.7109375" customWidth="1"/>
    <col min="4107" max="4107" width="8.85546875" customWidth="1"/>
    <col min="4108" max="4108" width="9.85546875" customWidth="1"/>
    <col min="4109" max="4109" width="8.85546875" customWidth="1"/>
    <col min="4110" max="4110" width="11" customWidth="1"/>
    <col min="4353" max="4353" width="8" customWidth="1"/>
    <col min="4354" max="4354" width="16.42578125" customWidth="1"/>
    <col min="4355" max="4355" width="9.7109375" customWidth="1"/>
    <col min="4357" max="4357" width="9.5703125" customWidth="1"/>
    <col min="4358" max="4358" width="9.7109375" customWidth="1"/>
    <col min="4359" max="4359" width="10" customWidth="1"/>
    <col min="4360" max="4360" width="9.85546875" customWidth="1"/>
    <col min="4362" max="4362" width="10.7109375" customWidth="1"/>
    <col min="4363" max="4363" width="8.85546875" customWidth="1"/>
    <col min="4364" max="4364" width="9.85546875" customWidth="1"/>
    <col min="4365" max="4365" width="8.85546875" customWidth="1"/>
    <col min="4366" max="4366" width="11" customWidth="1"/>
    <col min="4609" max="4609" width="8" customWidth="1"/>
    <col min="4610" max="4610" width="16.42578125" customWidth="1"/>
    <col min="4611" max="4611" width="9.7109375" customWidth="1"/>
    <col min="4613" max="4613" width="9.5703125" customWidth="1"/>
    <col min="4614" max="4614" width="9.7109375" customWidth="1"/>
    <col min="4615" max="4615" width="10" customWidth="1"/>
    <col min="4616" max="4616" width="9.85546875" customWidth="1"/>
    <col min="4618" max="4618" width="10.7109375" customWidth="1"/>
    <col min="4619" max="4619" width="8.85546875" customWidth="1"/>
    <col min="4620" max="4620" width="9.85546875" customWidth="1"/>
    <col min="4621" max="4621" width="8.85546875" customWidth="1"/>
    <col min="4622" max="4622" width="11" customWidth="1"/>
    <col min="4865" max="4865" width="8" customWidth="1"/>
    <col min="4866" max="4866" width="16.42578125" customWidth="1"/>
    <col min="4867" max="4867" width="9.7109375" customWidth="1"/>
    <col min="4869" max="4869" width="9.5703125" customWidth="1"/>
    <col min="4870" max="4870" width="9.7109375" customWidth="1"/>
    <col min="4871" max="4871" width="10" customWidth="1"/>
    <col min="4872" max="4872" width="9.85546875" customWidth="1"/>
    <col min="4874" max="4874" width="10.7109375" customWidth="1"/>
    <col min="4875" max="4875" width="8.85546875" customWidth="1"/>
    <col min="4876" max="4876" width="9.85546875" customWidth="1"/>
    <col min="4877" max="4877" width="8.85546875" customWidth="1"/>
    <col min="4878" max="4878" width="11" customWidth="1"/>
    <col min="5121" max="5121" width="8" customWidth="1"/>
    <col min="5122" max="5122" width="16.42578125" customWidth="1"/>
    <col min="5123" max="5123" width="9.7109375" customWidth="1"/>
    <col min="5125" max="5125" width="9.5703125" customWidth="1"/>
    <col min="5126" max="5126" width="9.7109375" customWidth="1"/>
    <col min="5127" max="5127" width="10" customWidth="1"/>
    <col min="5128" max="5128" width="9.85546875" customWidth="1"/>
    <col min="5130" max="5130" width="10.7109375" customWidth="1"/>
    <col min="5131" max="5131" width="8.85546875" customWidth="1"/>
    <col min="5132" max="5132" width="9.85546875" customWidth="1"/>
    <col min="5133" max="5133" width="8.85546875" customWidth="1"/>
    <col min="5134" max="5134" width="11" customWidth="1"/>
    <col min="5377" max="5377" width="8" customWidth="1"/>
    <col min="5378" max="5378" width="16.42578125" customWidth="1"/>
    <col min="5379" max="5379" width="9.7109375" customWidth="1"/>
    <col min="5381" max="5381" width="9.5703125" customWidth="1"/>
    <col min="5382" max="5382" width="9.7109375" customWidth="1"/>
    <col min="5383" max="5383" width="10" customWidth="1"/>
    <col min="5384" max="5384" width="9.85546875" customWidth="1"/>
    <col min="5386" max="5386" width="10.7109375" customWidth="1"/>
    <col min="5387" max="5387" width="8.85546875" customWidth="1"/>
    <col min="5388" max="5388" width="9.85546875" customWidth="1"/>
    <col min="5389" max="5389" width="8.85546875" customWidth="1"/>
    <col min="5390" max="5390" width="11" customWidth="1"/>
    <col min="5633" max="5633" width="8" customWidth="1"/>
    <col min="5634" max="5634" width="16.42578125" customWidth="1"/>
    <col min="5635" max="5635" width="9.7109375" customWidth="1"/>
    <col min="5637" max="5637" width="9.5703125" customWidth="1"/>
    <col min="5638" max="5638" width="9.7109375" customWidth="1"/>
    <col min="5639" max="5639" width="10" customWidth="1"/>
    <col min="5640" max="5640" width="9.85546875" customWidth="1"/>
    <col min="5642" max="5642" width="10.7109375" customWidth="1"/>
    <col min="5643" max="5643" width="8.85546875" customWidth="1"/>
    <col min="5644" max="5644" width="9.85546875" customWidth="1"/>
    <col min="5645" max="5645" width="8.85546875" customWidth="1"/>
    <col min="5646" max="5646" width="11" customWidth="1"/>
    <col min="5889" max="5889" width="8" customWidth="1"/>
    <col min="5890" max="5890" width="16.42578125" customWidth="1"/>
    <col min="5891" max="5891" width="9.7109375" customWidth="1"/>
    <col min="5893" max="5893" width="9.5703125" customWidth="1"/>
    <col min="5894" max="5894" width="9.7109375" customWidth="1"/>
    <col min="5895" max="5895" width="10" customWidth="1"/>
    <col min="5896" max="5896" width="9.85546875" customWidth="1"/>
    <col min="5898" max="5898" width="10.7109375" customWidth="1"/>
    <col min="5899" max="5899" width="8.85546875" customWidth="1"/>
    <col min="5900" max="5900" width="9.85546875" customWidth="1"/>
    <col min="5901" max="5901" width="8.85546875" customWidth="1"/>
    <col min="5902" max="5902" width="11" customWidth="1"/>
    <col min="6145" max="6145" width="8" customWidth="1"/>
    <col min="6146" max="6146" width="16.42578125" customWidth="1"/>
    <col min="6147" max="6147" width="9.7109375" customWidth="1"/>
    <col min="6149" max="6149" width="9.5703125" customWidth="1"/>
    <col min="6150" max="6150" width="9.7109375" customWidth="1"/>
    <col min="6151" max="6151" width="10" customWidth="1"/>
    <col min="6152" max="6152" width="9.85546875" customWidth="1"/>
    <col min="6154" max="6154" width="10.7109375" customWidth="1"/>
    <col min="6155" max="6155" width="8.85546875" customWidth="1"/>
    <col min="6156" max="6156" width="9.85546875" customWidth="1"/>
    <col min="6157" max="6157" width="8.85546875" customWidth="1"/>
    <col min="6158" max="6158" width="11" customWidth="1"/>
    <col min="6401" max="6401" width="8" customWidth="1"/>
    <col min="6402" max="6402" width="16.42578125" customWidth="1"/>
    <col min="6403" max="6403" width="9.7109375" customWidth="1"/>
    <col min="6405" max="6405" width="9.5703125" customWidth="1"/>
    <col min="6406" max="6406" width="9.7109375" customWidth="1"/>
    <col min="6407" max="6407" width="10" customWidth="1"/>
    <col min="6408" max="6408" width="9.85546875" customWidth="1"/>
    <col min="6410" max="6410" width="10.7109375" customWidth="1"/>
    <col min="6411" max="6411" width="8.85546875" customWidth="1"/>
    <col min="6412" max="6412" width="9.85546875" customWidth="1"/>
    <col min="6413" max="6413" width="8.85546875" customWidth="1"/>
    <col min="6414" max="6414" width="11" customWidth="1"/>
    <col min="6657" max="6657" width="8" customWidth="1"/>
    <col min="6658" max="6658" width="16.42578125" customWidth="1"/>
    <col min="6659" max="6659" width="9.7109375" customWidth="1"/>
    <col min="6661" max="6661" width="9.5703125" customWidth="1"/>
    <col min="6662" max="6662" width="9.7109375" customWidth="1"/>
    <col min="6663" max="6663" width="10" customWidth="1"/>
    <col min="6664" max="6664" width="9.85546875" customWidth="1"/>
    <col min="6666" max="6666" width="10.7109375" customWidth="1"/>
    <col min="6667" max="6667" width="8.85546875" customWidth="1"/>
    <col min="6668" max="6668" width="9.85546875" customWidth="1"/>
    <col min="6669" max="6669" width="8.85546875" customWidth="1"/>
    <col min="6670" max="6670" width="11" customWidth="1"/>
    <col min="6913" max="6913" width="8" customWidth="1"/>
    <col min="6914" max="6914" width="16.42578125" customWidth="1"/>
    <col min="6915" max="6915" width="9.7109375" customWidth="1"/>
    <col min="6917" max="6917" width="9.5703125" customWidth="1"/>
    <col min="6918" max="6918" width="9.7109375" customWidth="1"/>
    <col min="6919" max="6919" width="10" customWidth="1"/>
    <col min="6920" max="6920" width="9.85546875" customWidth="1"/>
    <col min="6922" max="6922" width="10.7109375" customWidth="1"/>
    <col min="6923" max="6923" width="8.85546875" customWidth="1"/>
    <col min="6924" max="6924" width="9.85546875" customWidth="1"/>
    <col min="6925" max="6925" width="8.85546875" customWidth="1"/>
    <col min="6926" max="6926" width="11" customWidth="1"/>
    <col min="7169" max="7169" width="8" customWidth="1"/>
    <col min="7170" max="7170" width="16.42578125" customWidth="1"/>
    <col min="7171" max="7171" width="9.7109375" customWidth="1"/>
    <col min="7173" max="7173" width="9.5703125" customWidth="1"/>
    <col min="7174" max="7174" width="9.7109375" customWidth="1"/>
    <col min="7175" max="7175" width="10" customWidth="1"/>
    <col min="7176" max="7176" width="9.85546875" customWidth="1"/>
    <col min="7178" max="7178" width="10.7109375" customWidth="1"/>
    <col min="7179" max="7179" width="8.85546875" customWidth="1"/>
    <col min="7180" max="7180" width="9.85546875" customWidth="1"/>
    <col min="7181" max="7181" width="8.85546875" customWidth="1"/>
    <col min="7182" max="7182" width="11" customWidth="1"/>
    <col min="7425" max="7425" width="8" customWidth="1"/>
    <col min="7426" max="7426" width="16.42578125" customWidth="1"/>
    <col min="7427" max="7427" width="9.7109375" customWidth="1"/>
    <col min="7429" max="7429" width="9.5703125" customWidth="1"/>
    <col min="7430" max="7430" width="9.7109375" customWidth="1"/>
    <col min="7431" max="7431" width="10" customWidth="1"/>
    <col min="7432" max="7432" width="9.85546875" customWidth="1"/>
    <col min="7434" max="7434" width="10.7109375" customWidth="1"/>
    <col min="7435" max="7435" width="8.85546875" customWidth="1"/>
    <col min="7436" max="7436" width="9.85546875" customWidth="1"/>
    <col min="7437" max="7437" width="8.85546875" customWidth="1"/>
    <col min="7438" max="7438" width="11" customWidth="1"/>
    <col min="7681" max="7681" width="8" customWidth="1"/>
    <col min="7682" max="7682" width="16.42578125" customWidth="1"/>
    <col min="7683" max="7683" width="9.7109375" customWidth="1"/>
    <col min="7685" max="7685" width="9.5703125" customWidth="1"/>
    <col min="7686" max="7686" width="9.7109375" customWidth="1"/>
    <col min="7687" max="7687" width="10" customWidth="1"/>
    <col min="7688" max="7688" width="9.85546875" customWidth="1"/>
    <col min="7690" max="7690" width="10.7109375" customWidth="1"/>
    <col min="7691" max="7691" width="8.85546875" customWidth="1"/>
    <col min="7692" max="7692" width="9.85546875" customWidth="1"/>
    <col min="7693" max="7693" width="8.85546875" customWidth="1"/>
    <col min="7694" max="7694" width="11" customWidth="1"/>
    <col min="7937" max="7937" width="8" customWidth="1"/>
    <col min="7938" max="7938" width="16.42578125" customWidth="1"/>
    <col min="7939" max="7939" width="9.7109375" customWidth="1"/>
    <col min="7941" max="7941" width="9.5703125" customWidth="1"/>
    <col min="7942" max="7942" width="9.7109375" customWidth="1"/>
    <col min="7943" max="7943" width="10" customWidth="1"/>
    <col min="7944" max="7944" width="9.85546875" customWidth="1"/>
    <col min="7946" max="7946" width="10.7109375" customWidth="1"/>
    <col min="7947" max="7947" width="8.85546875" customWidth="1"/>
    <col min="7948" max="7948" width="9.85546875" customWidth="1"/>
    <col min="7949" max="7949" width="8.85546875" customWidth="1"/>
    <col min="7950" max="7950" width="11" customWidth="1"/>
    <col min="8193" max="8193" width="8" customWidth="1"/>
    <col min="8194" max="8194" width="16.42578125" customWidth="1"/>
    <col min="8195" max="8195" width="9.7109375" customWidth="1"/>
    <col min="8197" max="8197" width="9.5703125" customWidth="1"/>
    <col min="8198" max="8198" width="9.7109375" customWidth="1"/>
    <col min="8199" max="8199" width="10" customWidth="1"/>
    <col min="8200" max="8200" width="9.85546875" customWidth="1"/>
    <col min="8202" max="8202" width="10.7109375" customWidth="1"/>
    <col min="8203" max="8203" width="8.85546875" customWidth="1"/>
    <col min="8204" max="8204" width="9.85546875" customWidth="1"/>
    <col min="8205" max="8205" width="8.85546875" customWidth="1"/>
    <col min="8206" max="8206" width="11" customWidth="1"/>
    <col min="8449" max="8449" width="8" customWidth="1"/>
    <col min="8450" max="8450" width="16.42578125" customWidth="1"/>
    <col min="8451" max="8451" width="9.7109375" customWidth="1"/>
    <col min="8453" max="8453" width="9.5703125" customWidth="1"/>
    <col min="8454" max="8454" width="9.7109375" customWidth="1"/>
    <col min="8455" max="8455" width="10" customWidth="1"/>
    <col min="8456" max="8456" width="9.85546875" customWidth="1"/>
    <col min="8458" max="8458" width="10.7109375" customWidth="1"/>
    <col min="8459" max="8459" width="8.85546875" customWidth="1"/>
    <col min="8460" max="8460" width="9.85546875" customWidth="1"/>
    <col min="8461" max="8461" width="8.85546875" customWidth="1"/>
    <col min="8462" max="8462" width="11" customWidth="1"/>
    <col min="8705" max="8705" width="8" customWidth="1"/>
    <col min="8706" max="8706" width="16.42578125" customWidth="1"/>
    <col min="8707" max="8707" width="9.7109375" customWidth="1"/>
    <col min="8709" max="8709" width="9.5703125" customWidth="1"/>
    <col min="8710" max="8710" width="9.7109375" customWidth="1"/>
    <col min="8711" max="8711" width="10" customWidth="1"/>
    <col min="8712" max="8712" width="9.85546875" customWidth="1"/>
    <col min="8714" max="8714" width="10.7109375" customWidth="1"/>
    <col min="8715" max="8715" width="8.85546875" customWidth="1"/>
    <col min="8716" max="8716" width="9.85546875" customWidth="1"/>
    <col min="8717" max="8717" width="8.85546875" customWidth="1"/>
    <col min="8718" max="8718" width="11" customWidth="1"/>
    <col min="8961" max="8961" width="8" customWidth="1"/>
    <col min="8962" max="8962" width="16.42578125" customWidth="1"/>
    <col min="8963" max="8963" width="9.7109375" customWidth="1"/>
    <col min="8965" max="8965" width="9.5703125" customWidth="1"/>
    <col min="8966" max="8966" width="9.7109375" customWidth="1"/>
    <col min="8967" max="8967" width="10" customWidth="1"/>
    <col min="8968" max="8968" width="9.85546875" customWidth="1"/>
    <col min="8970" max="8970" width="10.7109375" customWidth="1"/>
    <col min="8971" max="8971" width="8.85546875" customWidth="1"/>
    <col min="8972" max="8972" width="9.85546875" customWidth="1"/>
    <col min="8973" max="8973" width="8.85546875" customWidth="1"/>
    <col min="8974" max="8974" width="11" customWidth="1"/>
    <col min="9217" max="9217" width="8" customWidth="1"/>
    <col min="9218" max="9218" width="16.42578125" customWidth="1"/>
    <col min="9219" max="9219" width="9.7109375" customWidth="1"/>
    <col min="9221" max="9221" width="9.5703125" customWidth="1"/>
    <col min="9222" max="9222" width="9.7109375" customWidth="1"/>
    <col min="9223" max="9223" width="10" customWidth="1"/>
    <col min="9224" max="9224" width="9.85546875" customWidth="1"/>
    <col min="9226" max="9226" width="10.7109375" customWidth="1"/>
    <col min="9227" max="9227" width="8.85546875" customWidth="1"/>
    <col min="9228" max="9228" width="9.85546875" customWidth="1"/>
    <col min="9229" max="9229" width="8.85546875" customWidth="1"/>
    <col min="9230" max="9230" width="11" customWidth="1"/>
    <col min="9473" max="9473" width="8" customWidth="1"/>
    <col min="9474" max="9474" width="16.42578125" customWidth="1"/>
    <col min="9475" max="9475" width="9.7109375" customWidth="1"/>
    <col min="9477" max="9477" width="9.5703125" customWidth="1"/>
    <col min="9478" max="9478" width="9.7109375" customWidth="1"/>
    <col min="9479" max="9479" width="10" customWidth="1"/>
    <col min="9480" max="9480" width="9.85546875" customWidth="1"/>
    <col min="9482" max="9482" width="10.7109375" customWidth="1"/>
    <col min="9483" max="9483" width="8.85546875" customWidth="1"/>
    <col min="9484" max="9484" width="9.85546875" customWidth="1"/>
    <col min="9485" max="9485" width="8.85546875" customWidth="1"/>
    <col min="9486" max="9486" width="11" customWidth="1"/>
    <col min="9729" max="9729" width="8" customWidth="1"/>
    <col min="9730" max="9730" width="16.42578125" customWidth="1"/>
    <col min="9731" max="9731" width="9.7109375" customWidth="1"/>
    <col min="9733" max="9733" width="9.5703125" customWidth="1"/>
    <col min="9734" max="9734" width="9.7109375" customWidth="1"/>
    <col min="9735" max="9735" width="10" customWidth="1"/>
    <col min="9736" max="9736" width="9.85546875" customWidth="1"/>
    <col min="9738" max="9738" width="10.7109375" customWidth="1"/>
    <col min="9739" max="9739" width="8.85546875" customWidth="1"/>
    <col min="9740" max="9740" width="9.85546875" customWidth="1"/>
    <col min="9741" max="9741" width="8.85546875" customWidth="1"/>
    <col min="9742" max="9742" width="11" customWidth="1"/>
    <col min="9985" max="9985" width="8" customWidth="1"/>
    <col min="9986" max="9986" width="16.42578125" customWidth="1"/>
    <col min="9987" max="9987" width="9.7109375" customWidth="1"/>
    <col min="9989" max="9989" width="9.5703125" customWidth="1"/>
    <col min="9990" max="9990" width="9.7109375" customWidth="1"/>
    <col min="9991" max="9991" width="10" customWidth="1"/>
    <col min="9992" max="9992" width="9.85546875" customWidth="1"/>
    <col min="9994" max="9994" width="10.7109375" customWidth="1"/>
    <col min="9995" max="9995" width="8.85546875" customWidth="1"/>
    <col min="9996" max="9996" width="9.85546875" customWidth="1"/>
    <col min="9997" max="9997" width="8.85546875" customWidth="1"/>
    <col min="9998" max="9998" width="11" customWidth="1"/>
    <col min="10241" max="10241" width="8" customWidth="1"/>
    <col min="10242" max="10242" width="16.42578125" customWidth="1"/>
    <col min="10243" max="10243" width="9.7109375" customWidth="1"/>
    <col min="10245" max="10245" width="9.5703125" customWidth="1"/>
    <col min="10246" max="10246" width="9.7109375" customWidth="1"/>
    <col min="10247" max="10247" width="10" customWidth="1"/>
    <col min="10248" max="10248" width="9.85546875" customWidth="1"/>
    <col min="10250" max="10250" width="10.7109375" customWidth="1"/>
    <col min="10251" max="10251" width="8.85546875" customWidth="1"/>
    <col min="10252" max="10252" width="9.85546875" customWidth="1"/>
    <col min="10253" max="10253" width="8.85546875" customWidth="1"/>
    <col min="10254" max="10254" width="11" customWidth="1"/>
    <col min="10497" max="10497" width="8" customWidth="1"/>
    <col min="10498" max="10498" width="16.42578125" customWidth="1"/>
    <col min="10499" max="10499" width="9.7109375" customWidth="1"/>
    <col min="10501" max="10501" width="9.5703125" customWidth="1"/>
    <col min="10502" max="10502" width="9.7109375" customWidth="1"/>
    <col min="10503" max="10503" width="10" customWidth="1"/>
    <col min="10504" max="10504" width="9.85546875" customWidth="1"/>
    <col min="10506" max="10506" width="10.7109375" customWidth="1"/>
    <col min="10507" max="10507" width="8.85546875" customWidth="1"/>
    <col min="10508" max="10508" width="9.85546875" customWidth="1"/>
    <col min="10509" max="10509" width="8.85546875" customWidth="1"/>
    <col min="10510" max="10510" width="11" customWidth="1"/>
    <col min="10753" max="10753" width="8" customWidth="1"/>
    <col min="10754" max="10754" width="16.42578125" customWidth="1"/>
    <col min="10755" max="10755" width="9.7109375" customWidth="1"/>
    <col min="10757" max="10757" width="9.5703125" customWidth="1"/>
    <col min="10758" max="10758" width="9.7109375" customWidth="1"/>
    <col min="10759" max="10759" width="10" customWidth="1"/>
    <col min="10760" max="10760" width="9.85546875" customWidth="1"/>
    <col min="10762" max="10762" width="10.7109375" customWidth="1"/>
    <col min="10763" max="10763" width="8.85546875" customWidth="1"/>
    <col min="10764" max="10764" width="9.85546875" customWidth="1"/>
    <col min="10765" max="10765" width="8.85546875" customWidth="1"/>
    <col min="10766" max="10766" width="11" customWidth="1"/>
    <col min="11009" max="11009" width="8" customWidth="1"/>
    <col min="11010" max="11010" width="16.42578125" customWidth="1"/>
    <col min="11011" max="11011" width="9.7109375" customWidth="1"/>
    <col min="11013" max="11013" width="9.5703125" customWidth="1"/>
    <col min="11014" max="11014" width="9.7109375" customWidth="1"/>
    <col min="11015" max="11015" width="10" customWidth="1"/>
    <col min="11016" max="11016" width="9.85546875" customWidth="1"/>
    <col min="11018" max="11018" width="10.7109375" customWidth="1"/>
    <col min="11019" max="11019" width="8.85546875" customWidth="1"/>
    <col min="11020" max="11020" width="9.85546875" customWidth="1"/>
    <col min="11021" max="11021" width="8.85546875" customWidth="1"/>
    <col min="11022" max="11022" width="11" customWidth="1"/>
    <col min="11265" max="11265" width="8" customWidth="1"/>
    <col min="11266" max="11266" width="16.42578125" customWidth="1"/>
    <col min="11267" max="11267" width="9.7109375" customWidth="1"/>
    <col min="11269" max="11269" width="9.5703125" customWidth="1"/>
    <col min="11270" max="11270" width="9.7109375" customWidth="1"/>
    <col min="11271" max="11271" width="10" customWidth="1"/>
    <col min="11272" max="11272" width="9.85546875" customWidth="1"/>
    <col min="11274" max="11274" width="10.7109375" customWidth="1"/>
    <col min="11275" max="11275" width="8.85546875" customWidth="1"/>
    <col min="11276" max="11276" width="9.85546875" customWidth="1"/>
    <col min="11277" max="11277" width="8.85546875" customWidth="1"/>
    <col min="11278" max="11278" width="11" customWidth="1"/>
    <col min="11521" max="11521" width="8" customWidth="1"/>
    <col min="11522" max="11522" width="16.42578125" customWidth="1"/>
    <col min="11523" max="11523" width="9.7109375" customWidth="1"/>
    <col min="11525" max="11525" width="9.5703125" customWidth="1"/>
    <col min="11526" max="11526" width="9.7109375" customWidth="1"/>
    <col min="11527" max="11527" width="10" customWidth="1"/>
    <col min="11528" max="11528" width="9.85546875" customWidth="1"/>
    <col min="11530" max="11530" width="10.7109375" customWidth="1"/>
    <col min="11531" max="11531" width="8.85546875" customWidth="1"/>
    <col min="11532" max="11532" width="9.85546875" customWidth="1"/>
    <col min="11533" max="11533" width="8.85546875" customWidth="1"/>
    <col min="11534" max="11534" width="11" customWidth="1"/>
    <col min="11777" max="11777" width="8" customWidth="1"/>
    <col min="11778" max="11778" width="16.42578125" customWidth="1"/>
    <col min="11779" max="11779" width="9.7109375" customWidth="1"/>
    <col min="11781" max="11781" width="9.5703125" customWidth="1"/>
    <col min="11782" max="11782" width="9.7109375" customWidth="1"/>
    <col min="11783" max="11783" width="10" customWidth="1"/>
    <col min="11784" max="11784" width="9.85546875" customWidth="1"/>
    <col min="11786" max="11786" width="10.7109375" customWidth="1"/>
    <col min="11787" max="11787" width="8.85546875" customWidth="1"/>
    <col min="11788" max="11788" width="9.85546875" customWidth="1"/>
    <col min="11789" max="11789" width="8.85546875" customWidth="1"/>
    <col min="11790" max="11790" width="11" customWidth="1"/>
    <col min="12033" max="12033" width="8" customWidth="1"/>
    <col min="12034" max="12034" width="16.42578125" customWidth="1"/>
    <col min="12035" max="12035" width="9.7109375" customWidth="1"/>
    <col min="12037" max="12037" width="9.5703125" customWidth="1"/>
    <col min="12038" max="12038" width="9.7109375" customWidth="1"/>
    <col min="12039" max="12039" width="10" customWidth="1"/>
    <col min="12040" max="12040" width="9.85546875" customWidth="1"/>
    <col min="12042" max="12042" width="10.7109375" customWidth="1"/>
    <col min="12043" max="12043" width="8.85546875" customWidth="1"/>
    <col min="12044" max="12044" width="9.85546875" customWidth="1"/>
    <col min="12045" max="12045" width="8.85546875" customWidth="1"/>
    <col min="12046" max="12046" width="11" customWidth="1"/>
    <col min="12289" max="12289" width="8" customWidth="1"/>
    <col min="12290" max="12290" width="16.42578125" customWidth="1"/>
    <col min="12291" max="12291" width="9.7109375" customWidth="1"/>
    <col min="12293" max="12293" width="9.5703125" customWidth="1"/>
    <col min="12294" max="12294" width="9.7109375" customWidth="1"/>
    <col min="12295" max="12295" width="10" customWidth="1"/>
    <col min="12296" max="12296" width="9.85546875" customWidth="1"/>
    <col min="12298" max="12298" width="10.7109375" customWidth="1"/>
    <col min="12299" max="12299" width="8.85546875" customWidth="1"/>
    <col min="12300" max="12300" width="9.85546875" customWidth="1"/>
    <col min="12301" max="12301" width="8.85546875" customWidth="1"/>
    <col min="12302" max="12302" width="11" customWidth="1"/>
    <col min="12545" max="12545" width="8" customWidth="1"/>
    <col min="12546" max="12546" width="16.42578125" customWidth="1"/>
    <col min="12547" max="12547" width="9.7109375" customWidth="1"/>
    <col min="12549" max="12549" width="9.5703125" customWidth="1"/>
    <col min="12550" max="12550" width="9.7109375" customWidth="1"/>
    <col min="12551" max="12551" width="10" customWidth="1"/>
    <col min="12552" max="12552" width="9.85546875" customWidth="1"/>
    <col min="12554" max="12554" width="10.7109375" customWidth="1"/>
    <col min="12555" max="12555" width="8.85546875" customWidth="1"/>
    <col min="12556" max="12556" width="9.85546875" customWidth="1"/>
    <col min="12557" max="12557" width="8.85546875" customWidth="1"/>
    <col min="12558" max="12558" width="11" customWidth="1"/>
    <col min="12801" max="12801" width="8" customWidth="1"/>
    <col min="12802" max="12802" width="16.42578125" customWidth="1"/>
    <col min="12803" max="12803" width="9.7109375" customWidth="1"/>
    <col min="12805" max="12805" width="9.5703125" customWidth="1"/>
    <col min="12806" max="12806" width="9.7109375" customWidth="1"/>
    <col min="12807" max="12807" width="10" customWidth="1"/>
    <col min="12808" max="12808" width="9.85546875" customWidth="1"/>
    <col min="12810" max="12810" width="10.7109375" customWidth="1"/>
    <col min="12811" max="12811" width="8.85546875" customWidth="1"/>
    <col min="12812" max="12812" width="9.85546875" customWidth="1"/>
    <col min="12813" max="12813" width="8.85546875" customWidth="1"/>
    <col min="12814" max="12814" width="11" customWidth="1"/>
    <col min="13057" max="13057" width="8" customWidth="1"/>
    <col min="13058" max="13058" width="16.42578125" customWidth="1"/>
    <col min="13059" max="13059" width="9.7109375" customWidth="1"/>
    <col min="13061" max="13061" width="9.5703125" customWidth="1"/>
    <col min="13062" max="13062" width="9.7109375" customWidth="1"/>
    <col min="13063" max="13063" width="10" customWidth="1"/>
    <col min="13064" max="13064" width="9.85546875" customWidth="1"/>
    <col min="13066" max="13066" width="10.7109375" customWidth="1"/>
    <col min="13067" max="13067" width="8.85546875" customWidth="1"/>
    <col min="13068" max="13068" width="9.85546875" customWidth="1"/>
    <col min="13069" max="13069" width="8.85546875" customWidth="1"/>
    <col min="13070" max="13070" width="11" customWidth="1"/>
    <col min="13313" max="13313" width="8" customWidth="1"/>
    <col min="13314" max="13314" width="16.42578125" customWidth="1"/>
    <col min="13315" max="13315" width="9.7109375" customWidth="1"/>
    <col min="13317" max="13317" width="9.5703125" customWidth="1"/>
    <col min="13318" max="13318" width="9.7109375" customWidth="1"/>
    <col min="13319" max="13319" width="10" customWidth="1"/>
    <col min="13320" max="13320" width="9.85546875" customWidth="1"/>
    <col min="13322" max="13322" width="10.7109375" customWidth="1"/>
    <col min="13323" max="13323" width="8.85546875" customWidth="1"/>
    <col min="13324" max="13324" width="9.85546875" customWidth="1"/>
    <col min="13325" max="13325" width="8.85546875" customWidth="1"/>
    <col min="13326" max="13326" width="11" customWidth="1"/>
    <col min="13569" max="13569" width="8" customWidth="1"/>
    <col min="13570" max="13570" width="16.42578125" customWidth="1"/>
    <col min="13571" max="13571" width="9.7109375" customWidth="1"/>
    <col min="13573" max="13573" width="9.5703125" customWidth="1"/>
    <col min="13574" max="13574" width="9.7109375" customWidth="1"/>
    <col min="13575" max="13575" width="10" customWidth="1"/>
    <col min="13576" max="13576" width="9.85546875" customWidth="1"/>
    <col min="13578" max="13578" width="10.7109375" customWidth="1"/>
    <col min="13579" max="13579" width="8.85546875" customWidth="1"/>
    <col min="13580" max="13580" width="9.85546875" customWidth="1"/>
    <col min="13581" max="13581" width="8.85546875" customWidth="1"/>
    <col min="13582" max="13582" width="11" customWidth="1"/>
    <col min="13825" max="13825" width="8" customWidth="1"/>
    <col min="13826" max="13826" width="16.42578125" customWidth="1"/>
    <col min="13827" max="13827" width="9.7109375" customWidth="1"/>
    <col min="13829" max="13829" width="9.5703125" customWidth="1"/>
    <col min="13830" max="13830" width="9.7109375" customWidth="1"/>
    <col min="13831" max="13831" width="10" customWidth="1"/>
    <col min="13832" max="13832" width="9.85546875" customWidth="1"/>
    <col min="13834" max="13834" width="10.7109375" customWidth="1"/>
    <col min="13835" max="13835" width="8.85546875" customWidth="1"/>
    <col min="13836" max="13836" width="9.85546875" customWidth="1"/>
    <col min="13837" max="13837" width="8.85546875" customWidth="1"/>
    <col min="13838" max="13838" width="11" customWidth="1"/>
    <col min="14081" max="14081" width="8" customWidth="1"/>
    <col min="14082" max="14082" width="16.42578125" customWidth="1"/>
    <col min="14083" max="14083" width="9.7109375" customWidth="1"/>
    <col min="14085" max="14085" width="9.5703125" customWidth="1"/>
    <col min="14086" max="14086" width="9.7109375" customWidth="1"/>
    <col min="14087" max="14087" width="10" customWidth="1"/>
    <col min="14088" max="14088" width="9.85546875" customWidth="1"/>
    <col min="14090" max="14090" width="10.7109375" customWidth="1"/>
    <col min="14091" max="14091" width="8.85546875" customWidth="1"/>
    <col min="14092" max="14092" width="9.85546875" customWidth="1"/>
    <col min="14093" max="14093" width="8.85546875" customWidth="1"/>
    <col min="14094" max="14094" width="11" customWidth="1"/>
    <col min="14337" max="14337" width="8" customWidth="1"/>
    <col min="14338" max="14338" width="16.42578125" customWidth="1"/>
    <col min="14339" max="14339" width="9.7109375" customWidth="1"/>
    <col min="14341" max="14341" width="9.5703125" customWidth="1"/>
    <col min="14342" max="14342" width="9.7109375" customWidth="1"/>
    <col min="14343" max="14343" width="10" customWidth="1"/>
    <col min="14344" max="14344" width="9.85546875" customWidth="1"/>
    <col min="14346" max="14346" width="10.7109375" customWidth="1"/>
    <col min="14347" max="14347" width="8.85546875" customWidth="1"/>
    <col min="14348" max="14348" width="9.85546875" customWidth="1"/>
    <col min="14349" max="14349" width="8.85546875" customWidth="1"/>
    <col min="14350" max="14350" width="11" customWidth="1"/>
    <col min="14593" max="14593" width="8" customWidth="1"/>
    <col min="14594" max="14594" width="16.42578125" customWidth="1"/>
    <col min="14595" max="14595" width="9.7109375" customWidth="1"/>
    <col min="14597" max="14597" width="9.5703125" customWidth="1"/>
    <col min="14598" max="14598" width="9.7109375" customWidth="1"/>
    <col min="14599" max="14599" width="10" customWidth="1"/>
    <col min="14600" max="14600" width="9.85546875" customWidth="1"/>
    <col min="14602" max="14602" width="10.7109375" customWidth="1"/>
    <col min="14603" max="14603" width="8.85546875" customWidth="1"/>
    <col min="14604" max="14604" width="9.85546875" customWidth="1"/>
    <col min="14605" max="14605" width="8.85546875" customWidth="1"/>
    <col min="14606" max="14606" width="11" customWidth="1"/>
    <col min="14849" max="14849" width="8" customWidth="1"/>
    <col min="14850" max="14850" width="16.42578125" customWidth="1"/>
    <col min="14851" max="14851" width="9.7109375" customWidth="1"/>
    <col min="14853" max="14853" width="9.5703125" customWidth="1"/>
    <col min="14854" max="14854" width="9.7109375" customWidth="1"/>
    <col min="14855" max="14855" width="10" customWidth="1"/>
    <col min="14856" max="14856" width="9.85546875" customWidth="1"/>
    <col min="14858" max="14858" width="10.7109375" customWidth="1"/>
    <col min="14859" max="14859" width="8.85546875" customWidth="1"/>
    <col min="14860" max="14860" width="9.85546875" customWidth="1"/>
    <col min="14861" max="14861" width="8.85546875" customWidth="1"/>
    <col min="14862" max="14862" width="11" customWidth="1"/>
    <col min="15105" max="15105" width="8" customWidth="1"/>
    <col min="15106" max="15106" width="16.42578125" customWidth="1"/>
    <col min="15107" max="15107" width="9.7109375" customWidth="1"/>
    <col min="15109" max="15109" width="9.5703125" customWidth="1"/>
    <col min="15110" max="15110" width="9.7109375" customWidth="1"/>
    <col min="15111" max="15111" width="10" customWidth="1"/>
    <col min="15112" max="15112" width="9.85546875" customWidth="1"/>
    <col min="15114" max="15114" width="10.7109375" customWidth="1"/>
    <col min="15115" max="15115" width="8.85546875" customWidth="1"/>
    <col min="15116" max="15116" width="9.85546875" customWidth="1"/>
    <col min="15117" max="15117" width="8.85546875" customWidth="1"/>
    <col min="15118" max="15118" width="11" customWidth="1"/>
    <col min="15361" max="15361" width="8" customWidth="1"/>
    <col min="15362" max="15362" width="16.42578125" customWidth="1"/>
    <col min="15363" max="15363" width="9.7109375" customWidth="1"/>
    <col min="15365" max="15365" width="9.5703125" customWidth="1"/>
    <col min="15366" max="15366" width="9.7109375" customWidth="1"/>
    <col min="15367" max="15367" width="10" customWidth="1"/>
    <col min="15368" max="15368" width="9.85546875" customWidth="1"/>
    <col min="15370" max="15370" width="10.7109375" customWidth="1"/>
    <col min="15371" max="15371" width="8.85546875" customWidth="1"/>
    <col min="15372" max="15372" width="9.85546875" customWidth="1"/>
    <col min="15373" max="15373" width="8.85546875" customWidth="1"/>
    <col min="15374" max="15374" width="11" customWidth="1"/>
    <col min="15617" max="15617" width="8" customWidth="1"/>
    <col min="15618" max="15618" width="16.42578125" customWidth="1"/>
    <col min="15619" max="15619" width="9.7109375" customWidth="1"/>
    <col min="15621" max="15621" width="9.5703125" customWidth="1"/>
    <col min="15622" max="15622" width="9.7109375" customWidth="1"/>
    <col min="15623" max="15623" width="10" customWidth="1"/>
    <col min="15624" max="15624" width="9.85546875" customWidth="1"/>
    <col min="15626" max="15626" width="10.7109375" customWidth="1"/>
    <col min="15627" max="15627" width="8.85546875" customWidth="1"/>
    <col min="15628" max="15628" width="9.85546875" customWidth="1"/>
    <col min="15629" max="15629" width="8.85546875" customWidth="1"/>
    <col min="15630" max="15630" width="11" customWidth="1"/>
    <col min="15873" max="15873" width="8" customWidth="1"/>
    <col min="15874" max="15874" width="16.42578125" customWidth="1"/>
    <col min="15875" max="15875" width="9.7109375" customWidth="1"/>
    <col min="15877" max="15877" width="9.5703125" customWidth="1"/>
    <col min="15878" max="15878" width="9.7109375" customWidth="1"/>
    <col min="15879" max="15879" width="10" customWidth="1"/>
    <col min="15880" max="15880" width="9.85546875" customWidth="1"/>
    <col min="15882" max="15882" width="10.7109375" customWidth="1"/>
    <col min="15883" max="15883" width="8.85546875" customWidth="1"/>
    <col min="15884" max="15884" width="9.85546875" customWidth="1"/>
    <col min="15885" max="15885" width="8.85546875" customWidth="1"/>
    <col min="15886" max="15886" width="11" customWidth="1"/>
    <col min="16129" max="16129" width="8" customWidth="1"/>
    <col min="16130" max="16130" width="16.42578125" customWidth="1"/>
    <col min="16131" max="16131" width="9.7109375" customWidth="1"/>
    <col min="16133" max="16133" width="9.5703125" customWidth="1"/>
    <col min="16134" max="16134" width="9.7109375" customWidth="1"/>
    <col min="16135" max="16135" width="10" customWidth="1"/>
    <col min="16136" max="16136" width="9.85546875" customWidth="1"/>
    <col min="16138" max="16138" width="10.7109375" customWidth="1"/>
    <col min="16139" max="16139" width="8.85546875" customWidth="1"/>
    <col min="16140" max="16140" width="9.85546875" customWidth="1"/>
    <col min="16141" max="16141" width="8.85546875" customWidth="1"/>
    <col min="16142" max="16142" width="11" customWidth="1"/>
  </cols>
  <sheetData>
    <row r="1" spans="1:19" ht="12.75" customHeight="1">
      <c r="D1" s="1147"/>
      <c r="E1" s="1147"/>
      <c r="F1" s="1147"/>
      <c r="G1" s="1147"/>
      <c r="H1" s="1147"/>
      <c r="I1" s="1147"/>
      <c r="L1" s="1231" t="s">
        <v>596</v>
      </c>
      <c r="M1" s="1231"/>
    </row>
    <row r="2" spans="1:19" ht="15.75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9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</row>
    <row r="4" spans="1:19" ht="11.25" customHeight="1"/>
    <row r="5" spans="1:19" ht="15.75">
      <c r="A5" s="1149" t="s">
        <v>597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</row>
    <row r="7" spans="1:19">
      <c r="A7" s="1151" t="s">
        <v>520</v>
      </c>
      <c r="B7" s="1151"/>
      <c r="K7" s="91"/>
    </row>
    <row r="8" spans="1:19">
      <c r="A8" s="460"/>
      <c r="B8" s="460"/>
      <c r="K8" s="83"/>
      <c r="L8" s="1252" t="s">
        <v>523</v>
      </c>
      <c r="M8" s="1252"/>
      <c r="N8" s="1252"/>
    </row>
    <row r="9" spans="1:19" ht="15.75" customHeight="1">
      <c r="A9" s="1232" t="s">
        <v>1</v>
      </c>
      <c r="B9" s="1232" t="s">
        <v>2</v>
      </c>
      <c r="C9" s="1166" t="s">
        <v>598</v>
      </c>
      <c r="D9" s="1166"/>
      <c r="E9" s="1166"/>
      <c r="F9" s="1163"/>
      <c r="G9" s="1360"/>
      <c r="H9" s="1164" t="s">
        <v>599</v>
      </c>
      <c r="I9" s="1164"/>
      <c r="J9" s="1164"/>
      <c r="K9" s="1164"/>
      <c r="L9" s="1164"/>
      <c r="M9" s="1232" t="s">
        <v>600</v>
      </c>
      <c r="N9" s="1204" t="s">
        <v>601</v>
      </c>
    </row>
    <row r="10" spans="1:19" ht="38.25">
      <c r="A10" s="1233"/>
      <c r="B10" s="1233"/>
      <c r="C10" s="468" t="s">
        <v>602</v>
      </c>
      <c r="D10" s="468" t="s">
        <v>603</v>
      </c>
      <c r="E10" s="468" t="s">
        <v>604</v>
      </c>
      <c r="F10" s="469" t="s">
        <v>605</v>
      </c>
      <c r="G10" s="499" t="s">
        <v>606</v>
      </c>
      <c r="H10" s="468" t="s">
        <v>602</v>
      </c>
      <c r="I10" s="468" t="s">
        <v>603</v>
      </c>
      <c r="J10" s="468" t="s">
        <v>604</v>
      </c>
      <c r="K10" s="469" t="s">
        <v>605</v>
      </c>
      <c r="L10" s="469" t="s">
        <v>607</v>
      </c>
      <c r="M10" s="1233"/>
      <c r="N10" s="1204"/>
      <c r="R10" s="9"/>
      <c r="S10" s="9"/>
    </row>
    <row r="11" spans="1:19" s="11" customFormat="1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  <c r="H11" s="468">
        <v>8</v>
      </c>
      <c r="I11" s="468">
        <v>9</v>
      </c>
      <c r="J11" s="468">
        <v>10</v>
      </c>
      <c r="K11" s="468">
        <v>11</v>
      </c>
      <c r="L11" s="468">
        <v>12</v>
      </c>
      <c r="M11" s="468">
        <v>13</v>
      </c>
      <c r="N11" s="468">
        <v>14</v>
      </c>
    </row>
    <row r="12" spans="1:19">
      <c r="A12" s="6">
        <v>1</v>
      </c>
      <c r="B12" s="494" t="s">
        <v>444</v>
      </c>
      <c r="C12" s="7">
        <v>646</v>
      </c>
      <c r="D12" s="7">
        <v>1</v>
      </c>
      <c r="E12" s="7">
        <v>0</v>
      </c>
      <c r="F12" s="500">
        <v>5</v>
      </c>
      <c r="G12" s="501">
        <v>652</v>
      </c>
      <c r="H12" s="7">
        <v>646</v>
      </c>
      <c r="I12" s="7">
        <v>1</v>
      </c>
      <c r="J12" s="7">
        <v>0</v>
      </c>
      <c r="K12" s="7">
        <v>5</v>
      </c>
      <c r="L12" s="7">
        <v>652</v>
      </c>
      <c r="M12" s="7">
        <v>0</v>
      </c>
      <c r="N12" s="7">
        <v>0</v>
      </c>
      <c r="O12">
        <f>I12+K12</f>
        <v>6</v>
      </c>
      <c r="P12">
        <f>H12+O12</f>
        <v>652</v>
      </c>
      <c r="S12">
        <f>C12+D12+'AT3C_cvrg(Insti)_UPY '!C11+'AT3C_cvrg(Insti)_UPY '!D11</f>
        <v>943</v>
      </c>
    </row>
    <row r="13" spans="1:19">
      <c r="A13" s="6">
        <v>2</v>
      </c>
      <c r="B13" s="494" t="s">
        <v>446</v>
      </c>
      <c r="C13" s="7">
        <v>1160</v>
      </c>
      <c r="D13" s="7">
        <v>3</v>
      </c>
      <c r="E13" s="7">
        <v>0</v>
      </c>
      <c r="F13" s="500">
        <v>1</v>
      </c>
      <c r="G13" s="501">
        <v>1164</v>
      </c>
      <c r="H13" s="7">
        <v>1160</v>
      </c>
      <c r="I13" s="7">
        <v>3</v>
      </c>
      <c r="J13" s="7">
        <v>0</v>
      </c>
      <c r="K13" s="7">
        <v>1</v>
      </c>
      <c r="L13" s="7">
        <v>1164</v>
      </c>
      <c r="M13" s="7">
        <v>0</v>
      </c>
      <c r="N13" s="7">
        <v>0</v>
      </c>
      <c r="O13">
        <f t="shared" ref="O13:O63" si="0">I13+K13</f>
        <v>4</v>
      </c>
      <c r="P13">
        <f t="shared" ref="P13:P63" si="1">H13+O13</f>
        <v>1164</v>
      </c>
      <c r="S13">
        <f>C13+D13+'AT3C_cvrg(Insti)_UPY '!C12+'AT3C_cvrg(Insti)_UPY '!D12</f>
        <v>1552</v>
      </c>
    </row>
    <row r="14" spans="1:19">
      <c r="A14" s="6">
        <v>3</v>
      </c>
      <c r="B14" s="494" t="s">
        <v>445</v>
      </c>
      <c r="C14" s="7">
        <v>1929</v>
      </c>
      <c r="D14" s="7">
        <v>0</v>
      </c>
      <c r="E14" s="7">
        <v>0</v>
      </c>
      <c r="F14" s="500">
        <v>0</v>
      </c>
      <c r="G14" s="501">
        <v>1929</v>
      </c>
      <c r="H14" s="7">
        <v>1929</v>
      </c>
      <c r="I14" s="7">
        <v>0</v>
      </c>
      <c r="J14" s="7">
        <v>0</v>
      </c>
      <c r="K14" s="500">
        <v>0</v>
      </c>
      <c r="L14" s="501">
        <v>1929</v>
      </c>
      <c r="M14" s="7">
        <v>0</v>
      </c>
      <c r="N14" s="7">
        <v>0</v>
      </c>
      <c r="O14">
        <f t="shared" si="0"/>
        <v>0</v>
      </c>
      <c r="P14">
        <f t="shared" si="1"/>
        <v>1929</v>
      </c>
      <c r="S14">
        <f>C14+D14+'AT3C_cvrg(Insti)_UPY '!C13+'AT3C_cvrg(Insti)_UPY '!D13</f>
        <v>2307</v>
      </c>
    </row>
    <row r="15" spans="1:19">
      <c r="A15" s="6">
        <v>4</v>
      </c>
      <c r="B15" s="494" t="s">
        <v>447</v>
      </c>
      <c r="C15" s="7">
        <v>1094</v>
      </c>
      <c r="D15" s="7">
        <v>6</v>
      </c>
      <c r="E15" s="7">
        <v>0</v>
      </c>
      <c r="F15" s="500">
        <v>18</v>
      </c>
      <c r="G15" s="501">
        <v>1118</v>
      </c>
      <c r="H15" s="7">
        <v>1092</v>
      </c>
      <c r="I15" s="7">
        <v>6</v>
      </c>
      <c r="J15" s="7">
        <v>0</v>
      </c>
      <c r="K15" s="7">
        <v>18</v>
      </c>
      <c r="L15" s="7">
        <v>1116</v>
      </c>
      <c r="M15" s="7">
        <v>2</v>
      </c>
      <c r="N15" s="7">
        <v>0</v>
      </c>
      <c r="O15">
        <f t="shared" si="0"/>
        <v>24</v>
      </c>
      <c r="P15">
        <f t="shared" si="1"/>
        <v>1116</v>
      </c>
      <c r="S15">
        <f>C15+D15+'AT3C_cvrg(Insti)_UPY '!C14+'AT3C_cvrg(Insti)_UPY '!D14</f>
        <v>1483</v>
      </c>
    </row>
    <row r="16" spans="1:19">
      <c r="A16" s="6">
        <v>5</v>
      </c>
      <c r="B16" s="494" t="s">
        <v>448</v>
      </c>
      <c r="C16" s="7">
        <v>2362</v>
      </c>
      <c r="D16" s="7">
        <v>8</v>
      </c>
      <c r="E16" s="7">
        <v>0</v>
      </c>
      <c r="F16" s="500">
        <v>24</v>
      </c>
      <c r="G16" s="501">
        <v>2394</v>
      </c>
      <c r="H16" s="7">
        <v>2310</v>
      </c>
      <c r="I16" s="7">
        <v>4</v>
      </c>
      <c r="J16" s="7">
        <v>0</v>
      </c>
      <c r="K16" s="7">
        <v>8</v>
      </c>
      <c r="L16" s="7">
        <v>2322</v>
      </c>
      <c r="M16" s="7">
        <v>72</v>
      </c>
      <c r="N16" s="7">
        <v>0</v>
      </c>
      <c r="O16">
        <f t="shared" si="0"/>
        <v>12</v>
      </c>
      <c r="P16">
        <f t="shared" si="1"/>
        <v>2322</v>
      </c>
      <c r="S16">
        <f>C16+D16+'AT3C_cvrg(Insti)_UPY '!C15+'AT3C_cvrg(Insti)_UPY '!D15</f>
        <v>3049</v>
      </c>
    </row>
    <row r="17" spans="1:19">
      <c r="A17" s="6">
        <v>6</v>
      </c>
      <c r="B17" s="494" t="s">
        <v>449</v>
      </c>
      <c r="C17" s="7">
        <v>1974</v>
      </c>
      <c r="D17" s="7">
        <v>1</v>
      </c>
      <c r="E17" s="7">
        <v>0</v>
      </c>
      <c r="F17" s="500">
        <v>2</v>
      </c>
      <c r="G17" s="501">
        <v>1977</v>
      </c>
      <c r="H17" s="7">
        <v>1974</v>
      </c>
      <c r="I17" s="7">
        <v>1</v>
      </c>
      <c r="J17" s="7">
        <v>0</v>
      </c>
      <c r="K17" s="7">
        <v>2</v>
      </c>
      <c r="L17" s="7">
        <v>1977</v>
      </c>
      <c r="M17" s="7">
        <v>0</v>
      </c>
      <c r="N17" s="7">
        <v>0</v>
      </c>
      <c r="O17">
        <f t="shared" si="0"/>
        <v>3</v>
      </c>
      <c r="P17">
        <f t="shared" si="1"/>
        <v>1977</v>
      </c>
      <c r="S17">
        <f>C17+D17+'AT3C_cvrg(Insti)_UPY '!C16+'AT3C_cvrg(Insti)_UPY '!D16</f>
        <v>2747</v>
      </c>
    </row>
    <row r="18" spans="1:19">
      <c r="A18" s="6">
        <v>7</v>
      </c>
      <c r="B18" s="494" t="s">
        <v>450</v>
      </c>
      <c r="C18" s="7">
        <v>1968</v>
      </c>
      <c r="D18" s="7">
        <v>10</v>
      </c>
      <c r="E18" s="7">
        <v>0</v>
      </c>
      <c r="F18" s="500">
        <v>4</v>
      </c>
      <c r="G18" s="501">
        <v>1982</v>
      </c>
      <c r="H18" s="7">
        <v>1968</v>
      </c>
      <c r="I18" s="7">
        <v>10</v>
      </c>
      <c r="J18" s="7">
        <v>0</v>
      </c>
      <c r="K18" s="7">
        <v>4</v>
      </c>
      <c r="L18" s="7">
        <v>1982</v>
      </c>
      <c r="M18" s="7">
        <v>0</v>
      </c>
      <c r="N18" s="7">
        <v>0</v>
      </c>
      <c r="O18">
        <f t="shared" si="0"/>
        <v>14</v>
      </c>
      <c r="P18">
        <f t="shared" si="1"/>
        <v>1982</v>
      </c>
      <c r="S18">
        <f>C18+D18+'AT3C_cvrg(Insti)_UPY '!C17+'AT3C_cvrg(Insti)_UPY '!D17</f>
        <v>2851</v>
      </c>
    </row>
    <row r="19" spans="1:19">
      <c r="A19" s="6">
        <v>8</v>
      </c>
      <c r="B19" s="494" t="s">
        <v>451</v>
      </c>
      <c r="C19" s="7">
        <v>1738</v>
      </c>
      <c r="D19" s="7">
        <v>13</v>
      </c>
      <c r="E19" s="7"/>
      <c r="F19" s="500">
        <v>78</v>
      </c>
      <c r="G19" s="501">
        <v>1829</v>
      </c>
      <c r="H19" s="7">
        <v>1738</v>
      </c>
      <c r="I19" s="7">
        <v>13</v>
      </c>
      <c r="J19" s="7">
        <v>0</v>
      </c>
      <c r="K19" s="7">
        <v>78</v>
      </c>
      <c r="L19" s="7">
        <v>1829</v>
      </c>
      <c r="M19" s="7">
        <v>0</v>
      </c>
      <c r="N19" s="7">
        <v>0</v>
      </c>
      <c r="O19">
        <f t="shared" si="0"/>
        <v>91</v>
      </c>
      <c r="P19">
        <f t="shared" si="1"/>
        <v>1829</v>
      </c>
      <c r="S19">
        <f>C19+D19+'AT3C_cvrg(Insti)_UPY '!C18+'AT3C_cvrg(Insti)_UPY '!D18</f>
        <v>2479</v>
      </c>
    </row>
    <row r="20" spans="1:19">
      <c r="A20" s="6">
        <v>9</v>
      </c>
      <c r="B20" s="494" t="s">
        <v>452</v>
      </c>
      <c r="C20" s="7">
        <v>790</v>
      </c>
      <c r="D20" s="7">
        <v>16</v>
      </c>
      <c r="E20" s="7">
        <v>0</v>
      </c>
      <c r="F20" s="500">
        <v>326</v>
      </c>
      <c r="G20" s="501">
        <v>1132</v>
      </c>
      <c r="H20" s="7">
        <v>790</v>
      </c>
      <c r="I20" s="7">
        <v>16</v>
      </c>
      <c r="J20" s="7">
        <v>0</v>
      </c>
      <c r="K20" s="7">
        <v>326</v>
      </c>
      <c r="L20" s="7">
        <v>1132</v>
      </c>
      <c r="M20" s="7">
        <v>0</v>
      </c>
      <c r="N20" s="7">
        <v>0</v>
      </c>
      <c r="O20">
        <f t="shared" si="0"/>
        <v>342</v>
      </c>
      <c r="P20">
        <f t="shared" si="1"/>
        <v>1132</v>
      </c>
      <c r="S20">
        <f>C20+D20+'AT3C_cvrg(Insti)_UPY '!C19+'AT3C_cvrg(Insti)_UPY '!D19</f>
        <v>1183</v>
      </c>
    </row>
    <row r="21" spans="1:19">
      <c r="A21" s="6">
        <v>10</v>
      </c>
      <c r="B21" s="494" t="s">
        <v>453</v>
      </c>
      <c r="C21" s="7">
        <v>493</v>
      </c>
      <c r="D21" s="7">
        <v>1</v>
      </c>
      <c r="E21" s="7">
        <v>0</v>
      </c>
      <c r="F21" s="500">
        <v>10</v>
      </c>
      <c r="G21" s="501">
        <v>504</v>
      </c>
      <c r="H21" s="7">
        <v>493</v>
      </c>
      <c r="I21" s="7">
        <v>1</v>
      </c>
      <c r="J21" s="7">
        <v>0</v>
      </c>
      <c r="K21" s="7">
        <v>10</v>
      </c>
      <c r="L21" s="7">
        <v>504</v>
      </c>
      <c r="M21" s="7">
        <v>0</v>
      </c>
      <c r="N21" s="7">
        <v>0</v>
      </c>
      <c r="O21">
        <f t="shared" si="0"/>
        <v>11</v>
      </c>
      <c r="P21">
        <f t="shared" si="1"/>
        <v>504</v>
      </c>
      <c r="S21">
        <f>C21+D21+'AT3C_cvrg(Insti)_UPY '!C20+'AT3C_cvrg(Insti)_UPY '!D20</f>
        <v>709</v>
      </c>
    </row>
    <row r="22" spans="1:19">
      <c r="A22" s="6">
        <v>11</v>
      </c>
      <c r="B22" s="494" t="s">
        <v>454</v>
      </c>
      <c r="C22" s="7">
        <v>1896</v>
      </c>
      <c r="D22" s="7">
        <v>1</v>
      </c>
      <c r="E22" s="7">
        <v>0</v>
      </c>
      <c r="F22" s="500">
        <v>18</v>
      </c>
      <c r="G22" s="501">
        <v>1915</v>
      </c>
      <c r="H22" s="7">
        <v>1896</v>
      </c>
      <c r="I22" s="7">
        <v>1</v>
      </c>
      <c r="J22" s="7">
        <v>0</v>
      </c>
      <c r="K22" s="7">
        <v>18</v>
      </c>
      <c r="L22" s="7">
        <v>1915</v>
      </c>
      <c r="M22" s="7">
        <v>0</v>
      </c>
      <c r="N22" s="7">
        <v>0</v>
      </c>
      <c r="O22">
        <f t="shared" si="0"/>
        <v>19</v>
      </c>
      <c r="P22">
        <f t="shared" si="1"/>
        <v>1915</v>
      </c>
      <c r="S22">
        <f>C22+D22+'AT3C_cvrg(Insti)_UPY '!C21+'AT3C_cvrg(Insti)_UPY '!D21</f>
        <v>2649</v>
      </c>
    </row>
    <row r="23" spans="1:19">
      <c r="A23" s="6">
        <v>12</v>
      </c>
      <c r="B23" s="494" t="s">
        <v>455</v>
      </c>
      <c r="C23" s="7">
        <v>2597</v>
      </c>
      <c r="D23" s="7">
        <v>27</v>
      </c>
      <c r="E23" s="7">
        <v>0</v>
      </c>
      <c r="F23" s="500">
        <v>10</v>
      </c>
      <c r="G23" s="501">
        <v>2634</v>
      </c>
      <c r="H23" s="7">
        <v>2597</v>
      </c>
      <c r="I23" s="7">
        <v>27</v>
      </c>
      <c r="J23" s="7">
        <v>0</v>
      </c>
      <c r="K23" s="7">
        <v>10</v>
      </c>
      <c r="L23" s="7">
        <v>2634</v>
      </c>
      <c r="M23" s="7">
        <v>0</v>
      </c>
      <c r="N23" s="7">
        <v>0</v>
      </c>
      <c r="O23">
        <f t="shared" si="0"/>
        <v>37</v>
      </c>
      <c r="P23">
        <f t="shared" si="1"/>
        <v>2634</v>
      </c>
      <c r="S23">
        <f>C23+D23+'AT3C_cvrg(Insti)_UPY '!C22+'AT3C_cvrg(Insti)_UPY '!D22</f>
        <v>3671</v>
      </c>
    </row>
    <row r="24" spans="1:19">
      <c r="A24" s="6">
        <v>13</v>
      </c>
      <c r="B24" s="494" t="s">
        <v>456</v>
      </c>
      <c r="C24" s="7">
        <v>1391</v>
      </c>
      <c r="D24" s="7">
        <v>4</v>
      </c>
      <c r="E24" s="7">
        <v>0</v>
      </c>
      <c r="F24" s="500">
        <v>11</v>
      </c>
      <c r="G24" s="501">
        <v>1406</v>
      </c>
      <c r="H24" s="7">
        <v>1391</v>
      </c>
      <c r="I24" s="7">
        <v>4</v>
      </c>
      <c r="J24" s="7">
        <v>0</v>
      </c>
      <c r="K24" s="7">
        <v>11</v>
      </c>
      <c r="L24" s="7">
        <v>1406</v>
      </c>
      <c r="M24" s="7">
        <v>0</v>
      </c>
      <c r="N24" s="7">
        <v>0</v>
      </c>
      <c r="O24">
        <f t="shared" si="0"/>
        <v>15</v>
      </c>
      <c r="P24">
        <f t="shared" si="1"/>
        <v>1406</v>
      </c>
      <c r="S24">
        <f>C24+D24+'AT3C_cvrg(Insti)_UPY '!C23+'AT3C_cvrg(Insti)_UPY '!D23</f>
        <v>1988</v>
      </c>
    </row>
    <row r="25" spans="1:19">
      <c r="A25" s="6">
        <v>14</v>
      </c>
      <c r="B25" s="494" t="s">
        <v>457</v>
      </c>
      <c r="C25" s="7">
        <v>779</v>
      </c>
      <c r="D25" s="7">
        <v>3</v>
      </c>
      <c r="E25" s="7">
        <v>0</v>
      </c>
      <c r="F25" s="500">
        <v>20</v>
      </c>
      <c r="G25" s="501">
        <v>802</v>
      </c>
      <c r="H25" s="7">
        <v>779</v>
      </c>
      <c r="I25" s="7">
        <v>3</v>
      </c>
      <c r="J25" s="7">
        <v>0</v>
      </c>
      <c r="K25" s="7">
        <v>20</v>
      </c>
      <c r="L25" s="7">
        <v>802</v>
      </c>
      <c r="M25" s="7">
        <v>0</v>
      </c>
      <c r="N25" s="7">
        <v>0</v>
      </c>
      <c r="O25">
        <f t="shared" si="0"/>
        <v>23</v>
      </c>
      <c r="P25">
        <f t="shared" si="1"/>
        <v>802</v>
      </c>
      <c r="S25">
        <f>C25+D25+'AT3C_cvrg(Insti)_UPY '!C24+'AT3C_cvrg(Insti)_UPY '!D24</f>
        <v>1166</v>
      </c>
    </row>
    <row r="26" spans="1:19">
      <c r="A26" s="6">
        <v>15</v>
      </c>
      <c r="B26" s="494" t="s">
        <v>458</v>
      </c>
      <c r="C26" s="7">
        <v>1435</v>
      </c>
      <c r="D26" s="7">
        <v>2</v>
      </c>
      <c r="E26" s="7">
        <v>0</v>
      </c>
      <c r="F26" s="500">
        <v>20</v>
      </c>
      <c r="G26" s="501">
        <v>1457</v>
      </c>
      <c r="H26" s="7">
        <v>1435</v>
      </c>
      <c r="I26" s="7">
        <v>2</v>
      </c>
      <c r="J26" s="7">
        <v>0</v>
      </c>
      <c r="K26" s="500">
        <v>20</v>
      </c>
      <c r="L26" s="501">
        <v>1457</v>
      </c>
      <c r="M26" s="7">
        <v>0</v>
      </c>
      <c r="N26" s="7">
        <v>0</v>
      </c>
      <c r="O26">
        <f t="shared" si="0"/>
        <v>22</v>
      </c>
      <c r="P26">
        <f t="shared" si="1"/>
        <v>1457</v>
      </c>
      <c r="S26">
        <f>C26+D26+'AT3C_cvrg(Insti)_UPY '!C25+'AT3C_cvrg(Insti)_UPY '!D25</f>
        <v>2055</v>
      </c>
    </row>
    <row r="27" spans="1:19">
      <c r="A27" s="6">
        <v>16</v>
      </c>
      <c r="B27" s="494" t="s">
        <v>459</v>
      </c>
      <c r="C27" s="7">
        <v>2997</v>
      </c>
      <c r="D27" s="7">
        <v>3</v>
      </c>
      <c r="E27" s="7">
        <v>0</v>
      </c>
      <c r="F27" s="500">
        <v>0</v>
      </c>
      <c r="G27" s="501">
        <v>3000</v>
      </c>
      <c r="H27" s="7">
        <v>2997</v>
      </c>
      <c r="I27" s="7">
        <v>3</v>
      </c>
      <c r="J27" s="7">
        <v>0</v>
      </c>
      <c r="K27" s="7">
        <v>0</v>
      </c>
      <c r="L27" s="7">
        <v>3000</v>
      </c>
      <c r="M27" s="7">
        <v>0</v>
      </c>
      <c r="N27" s="7">
        <v>0</v>
      </c>
      <c r="O27">
        <f t="shared" si="0"/>
        <v>3</v>
      </c>
      <c r="P27">
        <f t="shared" si="1"/>
        <v>3000</v>
      </c>
      <c r="S27">
        <f>C27+D27+'AT3C_cvrg(Insti)_UPY '!C26+'AT3C_cvrg(Insti)_UPY '!D26</f>
        <v>3821</v>
      </c>
    </row>
    <row r="28" spans="1:19">
      <c r="A28" s="6">
        <v>17</v>
      </c>
      <c r="B28" s="494" t="s">
        <v>460</v>
      </c>
      <c r="C28" s="7">
        <v>1364</v>
      </c>
      <c r="D28" s="7">
        <v>20</v>
      </c>
      <c r="E28" s="7">
        <v>0</v>
      </c>
      <c r="F28" s="500">
        <v>1</v>
      </c>
      <c r="G28" s="501">
        <v>1385</v>
      </c>
      <c r="H28" s="7">
        <v>1364</v>
      </c>
      <c r="I28" s="7">
        <v>20</v>
      </c>
      <c r="J28" s="7">
        <v>0</v>
      </c>
      <c r="K28" s="7">
        <v>1</v>
      </c>
      <c r="L28" s="7">
        <v>1385</v>
      </c>
      <c r="M28" s="7">
        <v>0</v>
      </c>
      <c r="N28" s="7">
        <v>0</v>
      </c>
      <c r="O28">
        <f t="shared" si="0"/>
        <v>21</v>
      </c>
      <c r="P28">
        <f t="shared" si="1"/>
        <v>1385</v>
      </c>
      <c r="S28">
        <f>C28+D28+'AT3C_cvrg(Insti)_UPY '!C27+'AT3C_cvrg(Insti)_UPY '!D27</f>
        <v>1834</v>
      </c>
    </row>
    <row r="29" spans="1:19">
      <c r="A29" s="6">
        <v>18</v>
      </c>
      <c r="B29" s="494" t="s">
        <v>461</v>
      </c>
      <c r="C29" s="7">
        <v>1653</v>
      </c>
      <c r="D29" s="7">
        <v>2</v>
      </c>
      <c r="E29" s="7">
        <v>0</v>
      </c>
      <c r="F29" s="500">
        <v>22</v>
      </c>
      <c r="G29" s="501">
        <v>1677</v>
      </c>
      <c r="H29" s="7">
        <v>1653</v>
      </c>
      <c r="I29" s="7">
        <v>2</v>
      </c>
      <c r="J29" s="7">
        <v>0</v>
      </c>
      <c r="K29" s="7">
        <v>22</v>
      </c>
      <c r="L29" s="7">
        <v>1677</v>
      </c>
      <c r="M29" s="7">
        <v>0</v>
      </c>
      <c r="N29" s="7">
        <v>0</v>
      </c>
      <c r="O29">
        <f t="shared" si="0"/>
        <v>24</v>
      </c>
      <c r="P29">
        <f t="shared" si="1"/>
        <v>1677</v>
      </c>
      <c r="S29">
        <f>C29+D29+'AT3C_cvrg(Insti)_UPY '!C28+'AT3C_cvrg(Insti)_UPY '!D28</f>
        <v>2242</v>
      </c>
    </row>
    <row r="30" spans="1:19">
      <c r="A30" s="6">
        <v>19</v>
      </c>
      <c r="B30" s="494" t="s">
        <v>462</v>
      </c>
      <c r="C30" s="7">
        <v>1233</v>
      </c>
      <c r="D30" s="7">
        <v>18</v>
      </c>
      <c r="E30" s="7">
        <v>0</v>
      </c>
      <c r="F30" s="500">
        <v>17</v>
      </c>
      <c r="G30" s="501">
        <v>1268</v>
      </c>
      <c r="H30" s="7">
        <v>1233</v>
      </c>
      <c r="I30" s="7">
        <v>18</v>
      </c>
      <c r="J30" s="7">
        <v>0</v>
      </c>
      <c r="K30" s="7">
        <v>17</v>
      </c>
      <c r="L30" s="7">
        <v>1268</v>
      </c>
      <c r="M30" s="7">
        <v>0</v>
      </c>
      <c r="N30" s="7">
        <v>0</v>
      </c>
      <c r="O30">
        <f t="shared" si="0"/>
        <v>35</v>
      </c>
      <c r="P30">
        <f t="shared" si="1"/>
        <v>1268</v>
      </c>
      <c r="S30">
        <f>C30+D30+'AT3C_cvrg(Insti)_UPY '!C29+'AT3C_cvrg(Insti)_UPY '!D29</f>
        <v>1841</v>
      </c>
    </row>
    <row r="31" spans="1:19">
      <c r="A31" s="6">
        <v>20</v>
      </c>
      <c r="B31" s="494" t="s">
        <v>463</v>
      </c>
      <c r="C31" s="7">
        <v>537</v>
      </c>
      <c r="D31" s="7">
        <v>1</v>
      </c>
      <c r="E31" s="7">
        <v>0</v>
      </c>
      <c r="F31" s="500">
        <v>1</v>
      </c>
      <c r="G31" s="501">
        <v>539</v>
      </c>
      <c r="H31" s="7">
        <v>537</v>
      </c>
      <c r="I31" s="7">
        <v>1</v>
      </c>
      <c r="J31" s="7">
        <v>0</v>
      </c>
      <c r="K31" s="7">
        <v>1</v>
      </c>
      <c r="L31" s="7">
        <v>539</v>
      </c>
      <c r="M31" s="7">
        <v>0</v>
      </c>
      <c r="N31" s="7">
        <v>0</v>
      </c>
      <c r="O31">
        <f t="shared" si="0"/>
        <v>2</v>
      </c>
      <c r="P31">
        <f t="shared" si="1"/>
        <v>539</v>
      </c>
      <c r="S31">
        <f>C31+D31+'AT3C_cvrg(Insti)_UPY '!C30+'AT3C_cvrg(Insti)_UPY '!D30</f>
        <v>820</v>
      </c>
    </row>
    <row r="32" spans="1:19">
      <c r="A32" s="6">
        <v>21</v>
      </c>
      <c r="B32" s="494" t="s">
        <v>464</v>
      </c>
      <c r="C32" s="7">
        <v>1115</v>
      </c>
      <c r="D32" s="7">
        <v>1</v>
      </c>
      <c r="E32" s="7">
        <v>0</v>
      </c>
      <c r="F32" s="501">
        <v>3</v>
      </c>
      <c r="G32" s="7">
        <v>1119</v>
      </c>
      <c r="H32" s="7">
        <v>1115</v>
      </c>
      <c r="I32" s="7">
        <v>1</v>
      </c>
      <c r="J32" s="7">
        <v>0</v>
      </c>
      <c r="K32" s="7">
        <v>3</v>
      </c>
      <c r="L32" s="7">
        <v>1119</v>
      </c>
      <c r="M32" s="502">
        <v>0</v>
      </c>
      <c r="N32" s="7">
        <v>0</v>
      </c>
      <c r="O32">
        <f t="shared" si="0"/>
        <v>4</v>
      </c>
      <c r="P32">
        <f t="shared" si="1"/>
        <v>1119</v>
      </c>
      <c r="S32">
        <f>C32+D32+'AT3C_cvrg(Insti)_UPY '!C31+'AT3C_cvrg(Insti)_UPY '!D31</f>
        <v>1661</v>
      </c>
    </row>
    <row r="33" spans="1:19">
      <c r="A33" s="6">
        <v>22</v>
      </c>
      <c r="B33" s="494" t="s">
        <v>465</v>
      </c>
      <c r="C33" s="7">
        <v>1061</v>
      </c>
      <c r="D33" s="7">
        <v>7</v>
      </c>
      <c r="E33" s="7">
        <v>0</v>
      </c>
      <c r="F33" s="500">
        <v>14</v>
      </c>
      <c r="G33" s="501">
        <f>C33+D33+E33+F33</f>
        <v>1082</v>
      </c>
      <c r="H33" s="7">
        <v>1061</v>
      </c>
      <c r="I33" s="7">
        <v>7</v>
      </c>
      <c r="J33" s="7">
        <v>0</v>
      </c>
      <c r="K33" s="7">
        <v>14</v>
      </c>
      <c r="L33" s="7">
        <f>H33+I33+J33+K33</f>
        <v>1082</v>
      </c>
      <c r="M33" s="7"/>
      <c r="N33" s="7"/>
      <c r="O33">
        <f t="shared" si="0"/>
        <v>21</v>
      </c>
      <c r="P33">
        <f t="shared" si="1"/>
        <v>1082</v>
      </c>
      <c r="S33">
        <f>C33+D33+'AT3C_cvrg(Insti)_UPY '!C32+'AT3C_cvrg(Insti)_UPY '!D32</f>
        <v>1657</v>
      </c>
    </row>
    <row r="34" spans="1:19">
      <c r="A34" s="6">
        <v>23</v>
      </c>
      <c r="B34" s="494" t="s">
        <v>466</v>
      </c>
      <c r="C34" s="7">
        <v>1594</v>
      </c>
      <c r="D34" s="7">
        <v>30</v>
      </c>
      <c r="E34" s="7">
        <v>0</v>
      </c>
      <c r="F34" s="500">
        <v>65</v>
      </c>
      <c r="G34" s="501">
        <v>1689</v>
      </c>
      <c r="H34" s="7">
        <v>1594</v>
      </c>
      <c r="I34" s="7">
        <v>30</v>
      </c>
      <c r="J34" s="7">
        <v>0</v>
      </c>
      <c r="K34" s="7">
        <v>65</v>
      </c>
      <c r="L34" s="7">
        <v>1689</v>
      </c>
      <c r="M34" s="7">
        <v>0</v>
      </c>
      <c r="N34" s="7">
        <v>0</v>
      </c>
      <c r="O34">
        <f t="shared" si="0"/>
        <v>95</v>
      </c>
      <c r="P34">
        <f t="shared" si="1"/>
        <v>1689</v>
      </c>
      <c r="S34">
        <f>C34+D34+'AT3C_cvrg(Insti)_UPY '!C33+'AT3C_cvrg(Insti)_UPY '!D33</f>
        <v>2292</v>
      </c>
    </row>
    <row r="35" spans="1:19">
      <c r="A35" s="6">
        <v>24</v>
      </c>
      <c r="B35" s="494" t="s">
        <v>489</v>
      </c>
      <c r="C35" s="7">
        <v>1980</v>
      </c>
      <c r="D35" s="7">
        <v>7</v>
      </c>
      <c r="E35" s="7">
        <v>0</v>
      </c>
      <c r="F35" s="500">
        <v>0</v>
      </c>
      <c r="G35" s="501">
        <v>1987</v>
      </c>
      <c r="H35" s="7">
        <v>1980</v>
      </c>
      <c r="I35" s="7">
        <v>7</v>
      </c>
      <c r="J35" s="7">
        <v>0</v>
      </c>
      <c r="K35" s="500">
        <v>0</v>
      </c>
      <c r="L35" s="501">
        <v>1987</v>
      </c>
      <c r="M35" s="7">
        <v>0</v>
      </c>
      <c r="N35" s="7">
        <v>0</v>
      </c>
      <c r="O35">
        <f t="shared" si="0"/>
        <v>7</v>
      </c>
      <c r="P35">
        <f t="shared" si="1"/>
        <v>1987</v>
      </c>
      <c r="S35">
        <f>C35+D35+'AT3C_cvrg(Insti)_UPY '!C34+'AT3C_cvrg(Insti)_UPY '!D34</f>
        <v>2358</v>
      </c>
    </row>
    <row r="36" spans="1:19">
      <c r="A36" s="6">
        <v>25</v>
      </c>
      <c r="B36" s="494" t="s">
        <v>467</v>
      </c>
      <c r="C36" s="7">
        <v>1296</v>
      </c>
      <c r="D36" s="7">
        <v>8</v>
      </c>
      <c r="E36" s="7">
        <v>0</v>
      </c>
      <c r="F36" s="500">
        <v>3</v>
      </c>
      <c r="G36" s="501">
        <v>1307</v>
      </c>
      <c r="H36" s="7">
        <v>1296</v>
      </c>
      <c r="I36" s="7">
        <v>8</v>
      </c>
      <c r="J36" s="7">
        <v>0</v>
      </c>
      <c r="K36" s="7">
        <v>3</v>
      </c>
      <c r="L36" s="7">
        <v>1307</v>
      </c>
      <c r="M36" s="7">
        <f>G36-L36</f>
        <v>0</v>
      </c>
      <c r="N36" s="7">
        <v>0</v>
      </c>
      <c r="O36">
        <f t="shared" si="0"/>
        <v>11</v>
      </c>
      <c r="P36">
        <f t="shared" si="1"/>
        <v>1307</v>
      </c>
      <c r="S36">
        <f>C36+D36+'AT3C_cvrg(Insti)_UPY '!C35+'AT3C_cvrg(Insti)_UPY '!D35</f>
        <v>1832</v>
      </c>
    </row>
    <row r="37" spans="1:19">
      <c r="A37" s="6">
        <v>26</v>
      </c>
      <c r="B37" s="494" t="s">
        <v>468</v>
      </c>
      <c r="C37" s="7">
        <v>1071</v>
      </c>
      <c r="D37" s="7">
        <v>13</v>
      </c>
      <c r="E37" s="7">
        <v>0</v>
      </c>
      <c r="F37" s="500">
        <v>11</v>
      </c>
      <c r="G37" s="501">
        <v>1095</v>
      </c>
      <c r="H37" s="7">
        <v>1071</v>
      </c>
      <c r="I37" s="7">
        <v>13</v>
      </c>
      <c r="J37" s="7">
        <v>0</v>
      </c>
      <c r="K37" s="7">
        <v>11</v>
      </c>
      <c r="L37" s="7">
        <v>1095</v>
      </c>
      <c r="M37" s="7">
        <f t="shared" ref="M37:M62" si="2">G37-L37</f>
        <v>0</v>
      </c>
      <c r="N37" s="7"/>
      <c r="O37">
        <f t="shared" si="0"/>
        <v>24</v>
      </c>
      <c r="P37">
        <f t="shared" si="1"/>
        <v>1095</v>
      </c>
      <c r="S37">
        <f>C37+D37+'AT3C_cvrg(Insti)_UPY '!C36+'AT3C_cvrg(Insti)_UPY '!D36</f>
        <v>1579</v>
      </c>
    </row>
    <row r="38" spans="1:19">
      <c r="A38" s="6">
        <v>27</v>
      </c>
      <c r="B38" s="494" t="s">
        <v>469</v>
      </c>
      <c r="C38" s="7">
        <v>2464</v>
      </c>
      <c r="D38" s="7">
        <v>4</v>
      </c>
      <c r="E38" s="7">
        <v>0</v>
      </c>
      <c r="F38" s="500">
        <v>10</v>
      </c>
      <c r="G38" s="501">
        <v>2478</v>
      </c>
      <c r="H38" s="7">
        <v>2456</v>
      </c>
      <c r="I38" s="7">
        <v>4</v>
      </c>
      <c r="J38" s="7">
        <v>0</v>
      </c>
      <c r="K38" s="7">
        <v>10</v>
      </c>
      <c r="L38" s="7">
        <v>2470</v>
      </c>
      <c r="M38" s="7">
        <f t="shared" si="2"/>
        <v>8</v>
      </c>
      <c r="N38" s="7">
        <v>0</v>
      </c>
      <c r="O38">
        <f t="shared" si="0"/>
        <v>14</v>
      </c>
      <c r="P38">
        <f t="shared" si="1"/>
        <v>2470</v>
      </c>
      <c r="S38">
        <f>C38+D38+'AT3C_cvrg(Insti)_UPY '!C37+'AT3C_cvrg(Insti)_UPY '!D37</f>
        <v>3275</v>
      </c>
    </row>
    <row r="39" spans="1:19">
      <c r="A39" s="6">
        <v>28</v>
      </c>
      <c r="B39" s="494" t="s">
        <v>470</v>
      </c>
      <c r="C39" s="7">
        <v>2077</v>
      </c>
      <c r="D39" s="7">
        <v>14</v>
      </c>
      <c r="E39" s="7">
        <v>0</v>
      </c>
      <c r="F39" s="500">
        <v>0</v>
      </c>
      <c r="G39" s="501">
        <v>2091</v>
      </c>
      <c r="H39" s="7">
        <v>2074</v>
      </c>
      <c r="I39" s="7">
        <v>8</v>
      </c>
      <c r="J39" s="7">
        <v>0</v>
      </c>
      <c r="K39" s="7">
        <v>0</v>
      </c>
      <c r="L39" s="7">
        <v>2082</v>
      </c>
      <c r="M39" s="7">
        <f t="shared" si="2"/>
        <v>9</v>
      </c>
      <c r="N39" s="7">
        <v>0</v>
      </c>
      <c r="O39">
        <f t="shared" si="0"/>
        <v>8</v>
      </c>
      <c r="P39">
        <f t="shared" si="1"/>
        <v>2082</v>
      </c>
      <c r="S39">
        <f>C39+D39+'AT3C_cvrg(Insti)_UPY '!C38+'AT3C_cvrg(Insti)_UPY '!D38</f>
        <v>2704</v>
      </c>
    </row>
    <row r="40" spans="1:19">
      <c r="A40" s="6">
        <v>29</v>
      </c>
      <c r="B40" s="494" t="s">
        <v>490</v>
      </c>
      <c r="C40" s="7">
        <v>1267</v>
      </c>
      <c r="D40" s="7">
        <v>1</v>
      </c>
      <c r="E40" s="7">
        <v>0</v>
      </c>
      <c r="F40" s="500">
        <v>96</v>
      </c>
      <c r="G40" s="501">
        <v>1364</v>
      </c>
      <c r="H40" s="7">
        <v>1267</v>
      </c>
      <c r="I40" s="7">
        <v>1</v>
      </c>
      <c r="J40" s="7">
        <v>0</v>
      </c>
      <c r="K40" s="7">
        <v>29</v>
      </c>
      <c r="L40" s="7">
        <v>1297</v>
      </c>
      <c r="M40" s="7">
        <f t="shared" si="2"/>
        <v>67</v>
      </c>
      <c r="N40" s="7"/>
      <c r="O40">
        <f t="shared" si="0"/>
        <v>30</v>
      </c>
      <c r="P40">
        <f t="shared" si="1"/>
        <v>1297</v>
      </c>
      <c r="S40">
        <f>C40+D40+'AT3C_cvrg(Insti)_UPY '!C39+'AT3C_cvrg(Insti)_UPY '!D39</f>
        <v>1813</v>
      </c>
    </row>
    <row r="41" spans="1:19">
      <c r="A41" s="6">
        <v>30</v>
      </c>
      <c r="B41" s="494" t="s">
        <v>471</v>
      </c>
      <c r="C41" s="7">
        <v>1798</v>
      </c>
      <c r="D41" s="7">
        <v>149</v>
      </c>
      <c r="E41" s="7">
        <v>0</v>
      </c>
      <c r="F41" s="500">
        <v>73</v>
      </c>
      <c r="G41" s="501">
        <v>2020</v>
      </c>
      <c r="H41" s="7">
        <v>1798</v>
      </c>
      <c r="I41" s="7">
        <v>149</v>
      </c>
      <c r="J41" s="7">
        <v>0</v>
      </c>
      <c r="K41" s="7">
        <v>73</v>
      </c>
      <c r="L41" s="7">
        <v>2020</v>
      </c>
      <c r="M41" s="7">
        <f t="shared" si="2"/>
        <v>0</v>
      </c>
      <c r="N41" s="7">
        <v>0</v>
      </c>
      <c r="O41">
        <f t="shared" si="0"/>
        <v>222</v>
      </c>
      <c r="P41">
        <f t="shared" si="1"/>
        <v>2020</v>
      </c>
      <c r="S41">
        <f>C41+D41+'AT3C_cvrg(Insti)_UPY '!C40+'AT3C_cvrg(Insti)_UPY '!D40</f>
        <v>2517</v>
      </c>
    </row>
    <row r="42" spans="1:19">
      <c r="A42" s="6">
        <v>31</v>
      </c>
      <c r="B42" s="494" t="s">
        <v>472</v>
      </c>
      <c r="C42" s="7">
        <v>1225</v>
      </c>
      <c r="D42" s="7">
        <v>1</v>
      </c>
      <c r="E42" s="7">
        <v>0</v>
      </c>
      <c r="F42" s="500">
        <v>2</v>
      </c>
      <c r="G42" s="501">
        <v>1228</v>
      </c>
      <c r="H42" s="7">
        <v>1225</v>
      </c>
      <c r="I42" s="7">
        <v>1</v>
      </c>
      <c r="J42" s="7">
        <v>0</v>
      </c>
      <c r="K42" s="7">
        <v>2</v>
      </c>
      <c r="L42" s="7">
        <v>1228</v>
      </c>
      <c r="M42" s="7">
        <f t="shared" si="2"/>
        <v>0</v>
      </c>
      <c r="N42" s="7">
        <v>0</v>
      </c>
      <c r="O42">
        <f t="shared" si="0"/>
        <v>3</v>
      </c>
      <c r="P42">
        <f t="shared" si="1"/>
        <v>1228</v>
      </c>
      <c r="S42">
        <f>C42+D42+'AT3C_cvrg(Insti)_UPY '!C41+'AT3C_cvrg(Insti)_UPY '!D41</f>
        <v>1725</v>
      </c>
    </row>
    <row r="43" spans="1:19">
      <c r="A43" s="6">
        <v>32</v>
      </c>
      <c r="B43" s="494" t="s">
        <v>473</v>
      </c>
      <c r="C43" s="7">
        <v>870</v>
      </c>
      <c r="D43" s="7">
        <v>7</v>
      </c>
      <c r="E43" s="7">
        <v>0</v>
      </c>
      <c r="F43" s="500">
        <v>7</v>
      </c>
      <c r="G43" s="501">
        <v>884</v>
      </c>
      <c r="H43" s="7">
        <v>870</v>
      </c>
      <c r="I43" s="7">
        <v>7</v>
      </c>
      <c r="J43" s="7">
        <v>0</v>
      </c>
      <c r="K43" s="7">
        <v>7</v>
      </c>
      <c r="L43" s="903">
        <v>884</v>
      </c>
      <c r="M43" s="7">
        <f t="shared" si="2"/>
        <v>0</v>
      </c>
      <c r="N43" s="7">
        <v>0</v>
      </c>
      <c r="O43">
        <f t="shared" si="0"/>
        <v>14</v>
      </c>
      <c r="P43">
        <f t="shared" si="1"/>
        <v>884</v>
      </c>
      <c r="S43">
        <f>C43+D43+'AT3C_cvrg(Insti)_UPY '!C42+'AT3C_cvrg(Insti)_UPY '!D42</f>
        <v>1256</v>
      </c>
    </row>
    <row r="44" spans="1:19">
      <c r="A44" s="6">
        <v>33</v>
      </c>
      <c r="B44" s="494" t="s">
        <v>474</v>
      </c>
      <c r="C44" s="7">
        <v>1605</v>
      </c>
      <c r="D44" s="7">
        <v>0</v>
      </c>
      <c r="E44" s="7">
        <v>0</v>
      </c>
      <c r="F44" s="500">
        <v>0</v>
      </c>
      <c r="G44" s="501">
        <v>1605</v>
      </c>
      <c r="H44" s="7">
        <v>1605</v>
      </c>
      <c r="I44" s="7">
        <v>0</v>
      </c>
      <c r="J44" s="7">
        <v>0</v>
      </c>
      <c r="K44" s="7">
        <v>0</v>
      </c>
      <c r="L44" s="7">
        <v>1605</v>
      </c>
      <c r="M44" s="7">
        <f t="shared" si="2"/>
        <v>0</v>
      </c>
      <c r="N44" s="7">
        <v>0</v>
      </c>
      <c r="O44">
        <f t="shared" si="0"/>
        <v>0</v>
      </c>
      <c r="P44">
        <f t="shared" si="1"/>
        <v>1605</v>
      </c>
      <c r="S44">
        <f>C44+D44+'AT3C_cvrg(Insti)_UPY '!C43+'AT3C_cvrg(Insti)_UPY '!D43</f>
        <v>2316</v>
      </c>
    </row>
    <row r="45" spans="1:19">
      <c r="A45" s="6">
        <v>34</v>
      </c>
      <c r="B45" s="494" t="s">
        <v>475</v>
      </c>
      <c r="C45" s="7">
        <v>1851</v>
      </c>
      <c r="D45" s="7">
        <v>0</v>
      </c>
      <c r="E45" s="7">
        <v>0</v>
      </c>
      <c r="F45" s="500">
        <v>17</v>
      </c>
      <c r="G45" s="501">
        <v>1868</v>
      </c>
      <c r="H45" s="7">
        <v>1851</v>
      </c>
      <c r="I45" s="7">
        <v>0</v>
      </c>
      <c r="J45" s="7">
        <v>0</v>
      </c>
      <c r="K45" s="7">
        <v>17</v>
      </c>
      <c r="L45" s="7">
        <v>1868</v>
      </c>
      <c r="M45" s="7">
        <f t="shared" si="2"/>
        <v>0</v>
      </c>
      <c r="N45" s="7">
        <v>0</v>
      </c>
      <c r="O45">
        <f t="shared" si="0"/>
        <v>17</v>
      </c>
      <c r="P45">
        <f t="shared" si="1"/>
        <v>1868</v>
      </c>
      <c r="S45">
        <f>C45+D45+'AT3C_cvrg(Insti)_UPY '!C44+'AT3C_cvrg(Insti)_UPY '!D44</f>
        <v>2502</v>
      </c>
    </row>
    <row r="46" spans="1:19">
      <c r="A46" s="6">
        <v>35</v>
      </c>
      <c r="B46" s="494" t="s">
        <v>476</v>
      </c>
      <c r="C46" s="7">
        <v>1902</v>
      </c>
      <c r="D46" s="7">
        <v>4</v>
      </c>
      <c r="E46" s="7">
        <v>0</v>
      </c>
      <c r="F46" s="500">
        <v>26</v>
      </c>
      <c r="G46" s="501">
        <v>1932</v>
      </c>
      <c r="H46" s="7">
        <v>1902</v>
      </c>
      <c r="I46" s="7">
        <v>4</v>
      </c>
      <c r="J46" s="7">
        <v>0</v>
      </c>
      <c r="K46" s="7">
        <v>26</v>
      </c>
      <c r="L46" s="7">
        <v>1932</v>
      </c>
      <c r="M46" s="7">
        <f t="shared" si="2"/>
        <v>0</v>
      </c>
      <c r="N46" s="7">
        <v>0</v>
      </c>
      <c r="O46">
        <f t="shared" si="0"/>
        <v>30</v>
      </c>
      <c r="P46">
        <f t="shared" si="1"/>
        <v>1932</v>
      </c>
      <c r="S46">
        <f>C46+D46+'AT3C_cvrg(Insti)_UPY '!C45+'AT3C_cvrg(Insti)_UPY '!D45</f>
        <v>2652</v>
      </c>
    </row>
    <row r="47" spans="1:19">
      <c r="A47" s="6">
        <v>36</v>
      </c>
      <c r="B47" s="494" t="s">
        <v>491</v>
      </c>
      <c r="C47" s="7">
        <v>1587</v>
      </c>
      <c r="D47" s="7">
        <v>4</v>
      </c>
      <c r="E47" s="7">
        <v>0</v>
      </c>
      <c r="F47" s="500">
        <v>5</v>
      </c>
      <c r="G47" s="501">
        <v>1596</v>
      </c>
      <c r="H47" s="7">
        <v>1587</v>
      </c>
      <c r="I47" s="7">
        <v>4</v>
      </c>
      <c r="J47" s="7">
        <v>0</v>
      </c>
      <c r="K47" s="7">
        <v>5</v>
      </c>
      <c r="L47" s="7">
        <v>1596</v>
      </c>
      <c r="M47" s="7">
        <f t="shared" si="2"/>
        <v>0</v>
      </c>
      <c r="N47" s="7">
        <v>0</v>
      </c>
      <c r="O47">
        <f t="shared" si="0"/>
        <v>9</v>
      </c>
      <c r="P47">
        <f t="shared" si="1"/>
        <v>1596</v>
      </c>
      <c r="S47">
        <f>C47+D47+'AT3C_cvrg(Insti)_UPY '!C46+'AT3C_cvrg(Insti)_UPY '!D46</f>
        <v>2155</v>
      </c>
    </row>
    <row r="48" spans="1:19">
      <c r="A48" s="6">
        <v>37</v>
      </c>
      <c r="B48" s="494" t="s">
        <v>477</v>
      </c>
      <c r="C48" s="7">
        <v>2850</v>
      </c>
      <c r="D48" s="7">
        <v>11</v>
      </c>
      <c r="E48" s="7">
        <v>0</v>
      </c>
      <c r="F48" s="500">
        <v>78</v>
      </c>
      <c r="G48" s="501">
        <v>2939</v>
      </c>
      <c r="H48" s="7">
        <v>2850</v>
      </c>
      <c r="I48" s="7">
        <v>11</v>
      </c>
      <c r="J48" s="7">
        <v>0</v>
      </c>
      <c r="K48" s="7">
        <v>78</v>
      </c>
      <c r="L48" s="7">
        <v>2939</v>
      </c>
      <c r="M48" s="7">
        <f t="shared" si="2"/>
        <v>0</v>
      </c>
      <c r="N48" s="7">
        <v>0</v>
      </c>
      <c r="O48">
        <f t="shared" si="0"/>
        <v>89</v>
      </c>
      <c r="P48">
        <f t="shared" si="1"/>
        <v>2939</v>
      </c>
      <c r="S48">
        <f>C48+D48+'AT3C_cvrg(Insti)_UPY '!C47+'AT3C_cvrg(Insti)_UPY '!D47</f>
        <v>3814</v>
      </c>
    </row>
    <row r="49" spans="1:19">
      <c r="A49" s="6">
        <v>38</v>
      </c>
      <c r="B49" s="494" t="s">
        <v>478</v>
      </c>
      <c r="C49" s="7">
        <v>2163</v>
      </c>
      <c r="D49" s="7">
        <v>16</v>
      </c>
      <c r="E49" s="7">
        <v>0</v>
      </c>
      <c r="F49" s="500">
        <v>17</v>
      </c>
      <c r="G49" s="501">
        <v>2196</v>
      </c>
      <c r="H49" s="7">
        <v>2163</v>
      </c>
      <c r="I49" s="7">
        <v>16</v>
      </c>
      <c r="J49" s="7">
        <v>0</v>
      </c>
      <c r="K49" s="7">
        <v>17</v>
      </c>
      <c r="L49" s="7">
        <v>2196</v>
      </c>
      <c r="M49" s="7">
        <f t="shared" si="2"/>
        <v>0</v>
      </c>
      <c r="N49" s="7">
        <v>0</v>
      </c>
      <c r="O49">
        <f t="shared" si="0"/>
        <v>33</v>
      </c>
      <c r="P49">
        <f t="shared" si="1"/>
        <v>2196</v>
      </c>
      <c r="S49">
        <f>C49+D49+'AT3C_cvrg(Insti)_UPY '!C48+'AT3C_cvrg(Insti)_UPY '!D48</f>
        <v>3120</v>
      </c>
    </row>
    <row r="50" spans="1:19">
      <c r="A50" s="6">
        <v>39</v>
      </c>
      <c r="B50" s="494" t="s">
        <v>479</v>
      </c>
      <c r="C50" s="7">
        <v>2641</v>
      </c>
      <c r="D50" s="7">
        <v>9</v>
      </c>
      <c r="E50" s="7">
        <v>0</v>
      </c>
      <c r="F50" s="500">
        <v>34</v>
      </c>
      <c r="G50" s="501">
        <v>2684</v>
      </c>
      <c r="H50" s="7">
        <v>2623</v>
      </c>
      <c r="I50" s="7">
        <v>9</v>
      </c>
      <c r="J50" s="7">
        <v>0</v>
      </c>
      <c r="K50" s="7">
        <v>34</v>
      </c>
      <c r="L50" s="7">
        <v>2666</v>
      </c>
      <c r="M50" s="7">
        <f t="shared" si="2"/>
        <v>18</v>
      </c>
      <c r="N50" s="7">
        <v>0</v>
      </c>
      <c r="O50">
        <f t="shared" si="0"/>
        <v>43</v>
      </c>
      <c r="P50">
        <f t="shared" si="1"/>
        <v>2666</v>
      </c>
      <c r="S50">
        <f>C50+D50+'AT3C_cvrg(Insti)_UPY '!C49+'AT3C_cvrg(Insti)_UPY '!D49</f>
        <v>3589</v>
      </c>
    </row>
    <row r="51" spans="1:19">
      <c r="A51" s="6">
        <v>40</v>
      </c>
      <c r="B51" s="494" t="s">
        <v>480</v>
      </c>
      <c r="C51" s="7">
        <v>1343</v>
      </c>
      <c r="D51" s="7">
        <v>2</v>
      </c>
      <c r="E51" s="7">
        <v>0</v>
      </c>
      <c r="F51" s="500">
        <v>43</v>
      </c>
      <c r="G51" s="501">
        <v>1388</v>
      </c>
      <c r="H51" s="7">
        <v>1343</v>
      </c>
      <c r="I51" s="7">
        <v>2</v>
      </c>
      <c r="J51" s="7">
        <v>0</v>
      </c>
      <c r="K51" s="7">
        <v>43</v>
      </c>
      <c r="L51" s="7">
        <v>1388</v>
      </c>
      <c r="M51" s="7">
        <f t="shared" si="2"/>
        <v>0</v>
      </c>
      <c r="N51" s="7">
        <v>0</v>
      </c>
      <c r="O51">
        <f t="shared" si="0"/>
        <v>45</v>
      </c>
      <c r="P51">
        <f t="shared" si="1"/>
        <v>1388</v>
      </c>
      <c r="S51">
        <f>C51+D51+'AT3C_cvrg(Insti)_UPY '!C50+'AT3C_cvrg(Insti)_UPY '!D50</f>
        <v>2021</v>
      </c>
    </row>
    <row r="52" spans="1:19">
      <c r="A52" s="6">
        <v>41</v>
      </c>
      <c r="B52" s="494" t="s">
        <v>481</v>
      </c>
      <c r="C52" s="7">
        <v>2124</v>
      </c>
      <c r="D52" s="7">
        <v>6</v>
      </c>
      <c r="E52" s="7">
        <v>0</v>
      </c>
      <c r="F52" s="500">
        <v>13</v>
      </c>
      <c r="G52" s="501">
        <v>2143</v>
      </c>
      <c r="H52" s="7">
        <v>2124</v>
      </c>
      <c r="I52" s="7">
        <v>6</v>
      </c>
      <c r="J52" s="7">
        <v>0</v>
      </c>
      <c r="K52" s="7">
        <v>13</v>
      </c>
      <c r="L52" s="7">
        <v>2143</v>
      </c>
      <c r="M52" s="7">
        <f t="shared" si="2"/>
        <v>0</v>
      </c>
      <c r="N52" s="7">
        <v>0</v>
      </c>
      <c r="O52">
        <f t="shared" si="0"/>
        <v>19</v>
      </c>
      <c r="P52">
        <f t="shared" si="1"/>
        <v>2143</v>
      </c>
      <c r="S52">
        <f>C52+D52+'AT3C_cvrg(Insti)_UPY '!C51+'AT3C_cvrg(Insti)_UPY '!D51</f>
        <v>2882</v>
      </c>
    </row>
    <row r="53" spans="1:19">
      <c r="A53" s="6">
        <v>42</v>
      </c>
      <c r="B53" s="494" t="s">
        <v>482</v>
      </c>
      <c r="C53" s="7">
        <v>1625</v>
      </c>
      <c r="D53" s="7">
        <v>0</v>
      </c>
      <c r="E53" s="7">
        <v>0</v>
      </c>
      <c r="F53" s="500">
        <v>5</v>
      </c>
      <c r="G53" s="501">
        <v>1630</v>
      </c>
      <c r="H53" s="7">
        <v>1625</v>
      </c>
      <c r="I53" s="7">
        <v>0</v>
      </c>
      <c r="J53" s="7">
        <v>0</v>
      </c>
      <c r="K53" s="7">
        <v>5</v>
      </c>
      <c r="L53" s="7">
        <v>1630</v>
      </c>
      <c r="M53" s="7">
        <f t="shared" si="2"/>
        <v>0</v>
      </c>
      <c r="N53" s="7">
        <v>0</v>
      </c>
      <c r="O53">
        <f t="shared" si="0"/>
        <v>5</v>
      </c>
      <c r="P53">
        <f t="shared" si="1"/>
        <v>1630</v>
      </c>
      <c r="S53">
        <f>C53+D53+'AT3C_cvrg(Insti)_UPY '!C52+'AT3C_cvrg(Insti)_UPY '!D52</f>
        <v>2122</v>
      </c>
    </row>
    <row r="54" spans="1:19">
      <c r="A54" s="6">
        <v>43</v>
      </c>
      <c r="B54" s="494" t="s">
        <v>483</v>
      </c>
      <c r="C54" s="7">
        <v>814</v>
      </c>
      <c r="D54" s="7">
        <v>0</v>
      </c>
      <c r="E54" s="7">
        <v>0</v>
      </c>
      <c r="F54" s="500">
        <v>13</v>
      </c>
      <c r="G54" s="501">
        <v>827</v>
      </c>
      <c r="H54" s="7">
        <v>814</v>
      </c>
      <c r="I54" s="7">
        <v>0</v>
      </c>
      <c r="J54" s="7">
        <v>0</v>
      </c>
      <c r="K54" s="7">
        <v>13</v>
      </c>
      <c r="L54" s="7">
        <v>827</v>
      </c>
      <c r="M54" s="7">
        <f t="shared" si="2"/>
        <v>0</v>
      </c>
      <c r="N54" s="7">
        <v>0</v>
      </c>
      <c r="O54">
        <f t="shared" si="0"/>
        <v>13</v>
      </c>
      <c r="P54">
        <f t="shared" si="1"/>
        <v>827</v>
      </c>
      <c r="S54">
        <f>C54+D54+'AT3C_cvrg(Insti)_UPY '!C53+'AT3C_cvrg(Insti)_UPY '!D53</f>
        <v>1252</v>
      </c>
    </row>
    <row r="55" spans="1:19">
      <c r="A55" s="6">
        <v>44</v>
      </c>
      <c r="B55" s="494" t="s">
        <v>484</v>
      </c>
      <c r="C55" s="7">
        <v>870</v>
      </c>
      <c r="D55" s="7">
        <v>9</v>
      </c>
      <c r="E55" s="7">
        <v>0</v>
      </c>
      <c r="F55" s="500">
        <v>69</v>
      </c>
      <c r="G55" s="501">
        <v>948</v>
      </c>
      <c r="H55" s="7">
        <v>859</v>
      </c>
      <c r="I55" s="7">
        <v>9</v>
      </c>
      <c r="J55" s="7">
        <v>0</v>
      </c>
      <c r="K55" s="7">
        <v>67</v>
      </c>
      <c r="L55" s="7">
        <v>935</v>
      </c>
      <c r="M55" s="7">
        <f t="shared" si="2"/>
        <v>13</v>
      </c>
      <c r="N55" s="7">
        <v>0</v>
      </c>
      <c r="O55">
        <f t="shared" si="0"/>
        <v>76</v>
      </c>
      <c r="P55">
        <f t="shared" si="1"/>
        <v>935</v>
      </c>
      <c r="S55">
        <f>C55+D55+'AT3C_cvrg(Insti)_UPY '!C54+'AT3C_cvrg(Insti)_UPY '!D54</f>
        <v>1162</v>
      </c>
    </row>
    <row r="56" spans="1:19">
      <c r="A56" s="6">
        <v>45</v>
      </c>
      <c r="B56" s="494" t="s">
        <v>485</v>
      </c>
      <c r="C56" s="7">
        <v>2233</v>
      </c>
      <c r="D56" s="7">
        <v>34</v>
      </c>
      <c r="E56" s="7">
        <v>0</v>
      </c>
      <c r="F56" s="500">
        <v>10</v>
      </c>
      <c r="G56" s="501">
        <v>2277</v>
      </c>
      <c r="H56" s="7">
        <v>2233</v>
      </c>
      <c r="I56" s="7">
        <v>34</v>
      </c>
      <c r="J56" s="7">
        <v>0</v>
      </c>
      <c r="K56" s="7">
        <v>10</v>
      </c>
      <c r="L56" s="7">
        <v>2277</v>
      </c>
      <c r="M56" s="7">
        <f t="shared" si="2"/>
        <v>0</v>
      </c>
      <c r="N56" s="7">
        <v>0</v>
      </c>
      <c r="O56">
        <f t="shared" si="0"/>
        <v>44</v>
      </c>
      <c r="P56">
        <f t="shared" si="1"/>
        <v>2277</v>
      </c>
      <c r="S56">
        <f>C56+D56+'AT3C_cvrg(Insti)_UPY '!C55+'AT3C_cvrg(Insti)_UPY '!D55</f>
        <v>2970</v>
      </c>
    </row>
    <row r="57" spans="1:19">
      <c r="A57" s="6">
        <v>46</v>
      </c>
      <c r="B57" s="494" t="s">
        <v>486</v>
      </c>
      <c r="C57" s="7">
        <v>1650</v>
      </c>
      <c r="D57" s="7">
        <v>0</v>
      </c>
      <c r="E57" s="7">
        <v>0</v>
      </c>
      <c r="F57" s="500">
        <v>3</v>
      </c>
      <c r="G57" s="501">
        <v>1653</v>
      </c>
      <c r="H57" s="7">
        <v>1632</v>
      </c>
      <c r="I57" s="7">
        <v>0</v>
      </c>
      <c r="J57" s="7">
        <v>0</v>
      </c>
      <c r="K57" s="7">
        <v>2</v>
      </c>
      <c r="L57" s="7">
        <v>1634</v>
      </c>
      <c r="M57" s="7">
        <f t="shared" si="2"/>
        <v>19</v>
      </c>
      <c r="N57" s="7">
        <v>0</v>
      </c>
      <c r="O57">
        <f t="shared" si="0"/>
        <v>2</v>
      </c>
      <c r="P57">
        <f t="shared" si="1"/>
        <v>1634</v>
      </c>
      <c r="S57">
        <f>C57+D57+'AT3C_cvrg(Insti)_UPY '!C56+'AT3C_cvrg(Insti)_UPY '!D56</f>
        <v>2290</v>
      </c>
    </row>
    <row r="58" spans="1:19">
      <c r="A58" s="6">
        <v>47</v>
      </c>
      <c r="B58" s="494" t="s">
        <v>487</v>
      </c>
      <c r="C58" s="7">
        <v>1506</v>
      </c>
      <c r="D58" s="7">
        <v>1</v>
      </c>
      <c r="E58" s="7">
        <v>0</v>
      </c>
      <c r="F58" s="500">
        <v>9</v>
      </c>
      <c r="G58" s="501">
        <v>1516</v>
      </c>
      <c r="H58" s="7">
        <v>1506</v>
      </c>
      <c r="I58" s="7">
        <v>1</v>
      </c>
      <c r="J58" s="7">
        <v>0</v>
      </c>
      <c r="K58" s="7">
        <v>9</v>
      </c>
      <c r="L58" s="7">
        <v>1516</v>
      </c>
      <c r="M58" s="7">
        <f t="shared" si="2"/>
        <v>0</v>
      </c>
      <c r="N58" s="7">
        <v>0</v>
      </c>
      <c r="O58">
        <f t="shared" si="0"/>
        <v>10</v>
      </c>
      <c r="P58">
        <f t="shared" si="1"/>
        <v>1516</v>
      </c>
      <c r="S58">
        <f>C58+D58+'AT3C_cvrg(Insti)_UPY '!C57+'AT3C_cvrg(Insti)_UPY '!D57</f>
        <v>2015</v>
      </c>
    </row>
    <row r="59" spans="1:19">
      <c r="A59" s="6">
        <v>48</v>
      </c>
      <c r="B59" s="494" t="s">
        <v>492</v>
      </c>
      <c r="C59" s="7">
        <v>1698</v>
      </c>
      <c r="D59" s="7">
        <v>0</v>
      </c>
      <c r="E59" s="7">
        <v>0</v>
      </c>
      <c r="F59" s="500">
        <v>21</v>
      </c>
      <c r="G59" s="501">
        <v>1719</v>
      </c>
      <c r="H59" s="7">
        <v>1698</v>
      </c>
      <c r="I59" s="7">
        <v>0</v>
      </c>
      <c r="J59" s="7">
        <v>0</v>
      </c>
      <c r="K59" s="7">
        <v>21</v>
      </c>
      <c r="L59" s="7">
        <v>1719</v>
      </c>
      <c r="M59" s="7">
        <f t="shared" si="2"/>
        <v>0</v>
      </c>
      <c r="N59" s="7">
        <v>0</v>
      </c>
      <c r="O59">
        <f t="shared" si="0"/>
        <v>21</v>
      </c>
      <c r="P59">
        <f t="shared" si="1"/>
        <v>1719</v>
      </c>
      <c r="S59">
        <f>C59+D59+'AT3C_cvrg(Insti)_UPY '!C58+'AT3C_cvrg(Insti)_UPY '!D58</f>
        <v>2300</v>
      </c>
    </row>
    <row r="60" spans="1:19">
      <c r="A60" s="6">
        <v>49</v>
      </c>
      <c r="B60" s="494" t="s">
        <v>493</v>
      </c>
      <c r="C60" s="7">
        <v>1411</v>
      </c>
      <c r="D60" s="7">
        <v>16</v>
      </c>
      <c r="E60" s="7">
        <v>0</v>
      </c>
      <c r="F60" s="500">
        <v>4</v>
      </c>
      <c r="G60" s="501">
        <v>1431</v>
      </c>
      <c r="H60" s="7">
        <v>1411</v>
      </c>
      <c r="I60" s="7">
        <v>16</v>
      </c>
      <c r="J60" s="7">
        <v>0</v>
      </c>
      <c r="K60" s="7">
        <v>4</v>
      </c>
      <c r="L60" s="7">
        <v>1431</v>
      </c>
      <c r="M60" s="7">
        <f t="shared" si="2"/>
        <v>0</v>
      </c>
      <c r="N60" s="7">
        <v>0</v>
      </c>
      <c r="O60">
        <f t="shared" si="0"/>
        <v>20</v>
      </c>
      <c r="P60">
        <f t="shared" si="1"/>
        <v>1431</v>
      </c>
      <c r="S60">
        <f>C60+D60+'AT3C_cvrg(Insti)_UPY '!C59+'AT3C_cvrg(Insti)_UPY '!D59</f>
        <v>2155</v>
      </c>
    </row>
    <row r="61" spans="1:19">
      <c r="A61" s="6">
        <v>50</v>
      </c>
      <c r="B61" s="494" t="s">
        <v>488</v>
      </c>
      <c r="C61" s="7">
        <v>799</v>
      </c>
      <c r="D61" s="7">
        <v>0</v>
      </c>
      <c r="E61" s="7">
        <v>0</v>
      </c>
      <c r="F61" s="500">
        <v>0</v>
      </c>
      <c r="G61" s="501">
        <v>799</v>
      </c>
      <c r="H61" s="7">
        <v>797</v>
      </c>
      <c r="I61" s="7">
        <v>0</v>
      </c>
      <c r="J61" s="7">
        <v>0</v>
      </c>
      <c r="K61" s="7">
        <v>0</v>
      </c>
      <c r="L61" s="7">
        <v>797</v>
      </c>
      <c r="M61" s="7">
        <f t="shared" si="2"/>
        <v>2</v>
      </c>
      <c r="N61" s="7">
        <v>0</v>
      </c>
      <c r="O61">
        <f t="shared" si="0"/>
        <v>0</v>
      </c>
      <c r="P61">
        <f t="shared" si="1"/>
        <v>797</v>
      </c>
      <c r="S61">
        <f>C61+D61+'AT3C_cvrg(Insti)_UPY '!C60+'AT3C_cvrg(Insti)_UPY '!D60</f>
        <v>1180</v>
      </c>
    </row>
    <row r="62" spans="1:19">
      <c r="A62" s="6">
        <v>51</v>
      </c>
      <c r="B62" s="494" t="s">
        <v>494</v>
      </c>
      <c r="C62" s="7">
        <v>1855</v>
      </c>
      <c r="D62" s="7">
        <v>3</v>
      </c>
      <c r="E62" s="7">
        <v>0</v>
      </c>
      <c r="F62" s="500">
        <v>59</v>
      </c>
      <c r="G62" s="501">
        <v>1917</v>
      </c>
      <c r="H62" s="7">
        <v>1855</v>
      </c>
      <c r="I62" s="7">
        <v>3</v>
      </c>
      <c r="J62" s="7">
        <v>0</v>
      </c>
      <c r="K62" s="7">
        <v>59</v>
      </c>
      <c r="L62" s="7">
        <v>1917</v>
      </c>
      <c r="M62" s="7">
        <f t="shared" si="2"/>
        <v>0</v>
      </c>
      <c r="N62" s="7">
        <v>0</v>
      </c>
      <c r="O62">
        <f t="shared" si="0"/>
        <v>62</v>
      </c>
      <c r="P62">
        <f t="shared" si="1"/>
        <v>1917</v>
      </c>
      <c r="S62">
        <f>C62+D62+'AT3C_cvrg(Insti)_UPY '!C61+'AT3C_cvrg(Insti)_UPY '!D61</f>
        <v>2629</v>
      </c>
    </row>
    <row r="63" spans="1:19" s="687" customFormat="1">
      <c r="A63" s="719" t="s">
        <v>9</v>
      </c>
      <c r="B63" s="709"/>
      <c r="C63" s="714">
        <f>SUM(C12:C62)</f>
        <v>80381</v>
      </c>
      <c r="D63" s="714">
        <f t="shared" ref="D63:N63" si="3">SUM(D12:D62)</f>
        <v>497</v>
      </c>
      <c r="E63" s="714">
        <f t="shared" si="3"/>
        <v>0</v>
      </c>
      <c r="F63" s="714">
        <f t="shared" si="3"/>
        <v>1298</v>
      </c>
      <c r="G63" s="714">
        <f t="shared" si="3"/>
        <v>82176</v>
      </c>
      <c r="H63" s="714">
        <f t="shared" si="3"/>
        <v>80267</v>
      </c>
      <c r="I63" s="714">
        <f t="shared" si="3"/>
        <v>487</v>
      </c>
      <c r="J63" s="714">
        <f t="shared" si="3"/>
        <v>0</v>
      </c>
      <c r="K63" s="714">
        <f t="shared" si="3"/>
        <v>1212</v>
      </c>
      <c r="L63" s="714">
        <f t="shared" si="3"/>
        <v>81966</v>
      </c>
      <c r="M63" s="714">
        <f t="shared" si="3"/>
        <v>210</v>
      </c>
      <c r="N63" s="714">
        <f t="shared" si="3"/>
        <v>0</v>
      </c>
      <c r="O63">
        <f t="shared" si="0"/>
        <v>1699</v>
      </c>
      <c r="P63">
        <f t="shared" si="1"/>
        <v>81966</v>
      </c>
    </row>
    <row r="64" spans="1:19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5">
      <c r="A65" s="503" t="s">
        <v>608</v>
      </c>
    </row>
    <row r="66" spans="1:15">
      <c r="A66" t="s">
        <v>609</v>
      </c>
      <c r="G66" s="1147" t="s">
        <v>881</v>
      </c>
      <c r="H66" s="1147"/>
      <c r="I66" s="1147"/>
      <c r="J66" s="1147"/>
      <c r="K66" s="1147"/>
      <c r="L66" s="1147"/>
      <c r="M66" s="1147"/>
    </row>
    <row r="67" spans="1:15">
      <c r="A67" t="s">
        <v>610</v>
      </c>
      <c r="J67" s="8" t="s">
        <v>4</v>
      </c>
      <c r="K67" s="8"/>
      <c r="L67" s="8" t="s">
        <v>4</v>
      </c>
    </row>
    <row r="68" spans="1:15">
      <c r="A68" s="285" t="s">
        <v>611</v>
      </c>
      <c r="J68" s="8"/>
      <c r="K68" s="8"/>
      <c r="L68" s="8"/>
    </row>
    <row r="69" spans="1:15">
      <c r="C69" s="285" t="s">
        <v>612</v>
      </c>
      <c r="E69" s="9"/>
      <c r="F69" s="9"/>
      <c r="G69" s="9"/>
      <c r="H69" s="9"/>
      <c r="I69" s="9"/>
      <c r="J69" s="9"/>
      <c r="K69" s="9"/>
      <c r="L69" s="9"/>
      <c r="M69" s="9"/>
    </row>
    <row r="70" spans="1:15">
      <c r="C70" s="285"/>
      <c r="E70" s="9"/>
      <c r="F70" s="9"/>
      <c r="G70" s="9"/>
      <c r="H70" s="9"/>
      <c r="I70" s="9"/>
      <c r="J70" s="9"/>
      <c r="K70" s="9"/>
      <c r="L70" s="9"/>
      <c r="M70" s="9"/>
    </row>
    <row r="71" spans="1:15" ht="15.6" customHeight="1">
      <c r="A71" s="10" t="s">
        <v>5</v>
      </c>
      <c r="B71" s="10"/>
      <c r="C71" s="10"/>
      <c r="D71" s="10"/>
      <c r="E71" s="10"/>
      <c r="F71" s="10"/>
      <c r="G71" s="10"/>
      <c r="J71" s="11"/>
      <c r="K71" s="1357"/>
      <c r="L71" s="1358"/>
      <c r="M71" s="1359" t="s">
        <v>6</v>
      </c>
      <c r="N71" s="1359"/>
      <c r="O71" s="1359"/>
    </row>
    <row r="72" spans="1:15" ht="15.6" customHeight="1">
      <c r="A72" s="1357" t="s">
        <v>7</v>
      </c>
      <c r="B72" s="1357"/>
      <c r="C72" s="1357"/>
      <c r="D72" s="1357"/>
      <c r="E72" s="1357"/>
      <c r="F72" s="1357"/>
      <c r="G72" s="1357"/>
      <c r="H72" s="1357"/>
      <c r="I72" s="1357"/>
      <c r="J72" s="1357"/>
      <c r="K72" s="1357"/>
      <c r="L72" s="1357"/>
      <c r="M72" s="1357"/>
      <c r="N72" s="1357"/>
    </row>
    <row r="73" spans="1:15" ht="15.75">
      <c r="A73" s="1357" t="s">
        <v>8</v>
      </c>
      <c r="B73" s="1357"/>
      <c r="C73" s="1357"/>
      <c r="D73" s="1357"/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</row>
    <row r="74" spans="1:15">
      <c r="K74" s="1151" t="s">
        <v>55</v>
      </c>
      <c r="L74" s="1151"/>
      <c r="M74" s="1151"/>
      <c r="N74" s="1151"/>
    </row>
    <row r="75" spans="1:15">
      <c r="A75" s="1234"/>
      <c r="B75" s="1234"/>
      <c r="C75" s="1234"/>
      <c r="D75" s="1234"/>
      <c r="E75" s="1234"/>
      <c r="F75" s="1234"/>
      <c r="G75" s="1234"/>
      <c r="H75" s="1234"/>
      <c r="I75" s="1234"/>
      <c r="J75" s="1234"/>
      <c r="K75" s="1234"/>
      <c r="L75" s="1234"/>
      <c r="M75" s="1234"/>
    </row>
  </sheetData>
  <mergeCells count="20">
    <mergeCell ref="A7:B7"/>
    <mergeCell ref="D1:I1"/>
    <mergeCell ref="L1:M1"/>
    <mergeCell ref="A2:M2"/>
    <mergeCell ref="A3:M3"/>
    <mergeCell ref="A5:M5"/>
    <mergeCell ref="L8:N8"/>
    <mergeCell ref="A9:A10"/>
    <mergeCell ref="B9:B10"/>
    <mergeCell ref="C9:G9"/>
    <mergeCell ref="H9:L9"/>
    <mergeCell ref="M9:M10"/>
    <mergeCell ref="N9:N10"/>
    <mergeCell ref="A75:M75"/>
    <mergeCell ref="G66:M66"/>
    <mergeCell ref="K71:L71"/>
    <mergeCell ref="M71:O71"/>
    <mergeCell ref="A72:N72"/>
    <mergeCell ref="A73:N73"/>
    <mergeCell ref="K74:N74"/>
  </mergeCells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9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85" zoomScaleSheetLayoutView="85" workbookViewId="0">
      <selection activeCell="F14" sqref="F14"/>
    </sheetView>
  </sheetViews>
  <sheetFormatPr defaultRowHeight="12.75"/>
  <cols>
    <col min="1" max="1" width="7.5703125" customWidth="1"/>
    <col min="2" max="2" width="18.14062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  <col min="257" max="257" width="7.5703125" customWidth="1"/>
    <col min="258" max="258" width="16.7109375" customWidth="1"/>
    <col min="259" max="259" width="9.7109375" customWidth="1"/>
    <col min="261" max="261" width="9.5703125" customWidth="1"/>
    <col min="262" max="262" width="7.5703125" customWidth="1"/>
    <col min="263" max="263" width="8.42578125" customWidth="1"/>
    <col min="264" max="264" width="10.5703125" customWidth="1"/>
    <col min="265" max="265" width="9.85546875" customWidth="1"/>
    <col min="268" max="268" width="7.5703125" customWidth="1"/>
    <col min="269" max="269" width="12.28515625" customWidth="1"/>
    <col min="270" max="270" width="15.85546875" customWidth="1"/>
    <col min="513" max="513" width="7.5703125" customWidth="1"/>
    <col min="514" max="514" width="16.7109375" customWidth="1"/>
    <col min="515" max="515" width="9.7109375" customWidth="1"/>
    <col min="517" max="517" width="9.5703125" customWidth="1"/>
    <col min="518" max="518" width="7.5703125" customWidth="1"/>
    <col min="519" max="519" width="8.42578125" customWidth="1"/>
    <col min="520" max="520" width="10.5703125" customWidth="1"/>
    <col min="521" max="521" width="9.85546875" customWidth="1"/>
    <col min="524" max="524" width="7.5703125" customWidth="1"/>
    <col min="525" max="525" width="12.28515625" customWidth="1"/>
    <col min="526" max="526" width="15.85546875" customWidth="1"/>
    <col min="769" max="769" width="7.5703125" customWidth="1"/>
    <col min="770" max="770" width="16.7109375" customWidth="1"/>
    <col min="771" max="771" width="9.7109375" customWidth="1"/>
    <col min="773" max="773" width="9.5703125" customWidth="1"/>
    <col min="774" max="774" width="7.5703125" customWidth="1"/>
    <col min="775" max="775" width="8.42578125" customWidth="1"/>
    <col min="776" max="776" width="10.5703125" customWidth="1"/>
    <col min="777" max="777" width="9.85546875" customWidth="1"/>
    <col min="780" max="780" width="7.5703125" customWidth="1"/>
    <col min="781" max="781" width="12.28515625" customWidth="1"/>
    <col min="782" max="782" width="15.85546875" customWidth="1"/>
    <col min="1025" max="1025" width="7.5703125" customWidth="1"/>
    <col min="1026" max="1026" width="16.7109375" customWidth="1"/>
    <col min="1027" max="1027" width="9.7109375" customWidth="1"/>
    <col min="1029" max="1029" width="9.5703125" customWidth="1"/>
    <col min="1030" max="1030" width="7.5703125" customWidth="1"/>
    <col min="1031" max="1031" width="8.42578125" customWidth="1"/>
    <col min="1032" max="1032" width="10.5703125" customWidth="1"/>
    <col min="1033" max="1033" width="9.85546875" customWidth="1"/>
    <col min="1036" max="1036" width="7.5703125" customWidth="1"/>
    <col min="1037" max="1037" width="12.28515625" customWidth="1"/>
    <col min="1038" max="1038" width="15.85546875" customWidth="1"/>
    <col min="1281" max="1281" width="7.5703125" customWidth="1"/>
    <col min="1282" max="1282" width="16.7109375" customWidth="1"/>
    <col min="1283" max="1283" width="9.7109375" customWidth="1"/>
    <col min="1285" max="1285" width="9.5703125" customWidth="1"/>
    <col min="1286" max="1286" width="7.5703125" customWidth="1"/>
    <col min="1287" max="1287" width="8.42578125" customWidth="1"/>
    <col min="1288" max="1288" width="10.5703125" customWidth="1"/>
    <col min="1289" max="1289" width="9.85546875" customWidth="1"/>
    <col min="1292" max="1292" width="7.5703125" customWidth="1"/>
    <col min="1293" max="1293" width="12.28515625" customWidth="1"/>
    <col min="1294" max="1294" width="15.85546875" customWidth="1"/>
    <col min="1537" max="1537" width="7.5703125" customWidth="1"/>
    <col min="1538" max="1538" width="16.7109375" customWidth="1"/>
    <col min="1539" max="1539" width="9.7109375" customWidth="1"/>
    <col min="1541" max="1541" width="9.5703125" customWidth="1"/>
    <col min="1542" max="1542" width="7.5703125" customWidth="1"/>
    <col min="1543" max="1543" width="8.42578125" customWidth="1"/>
    <col min="1544" max="1544" width="10.5703125" customWidth="1"/>
    <col min="1545" max="1545" width="9.85546875" customWidth="1"/>
    <col min="1548" max="1548" width="7.5703125" customWidth="1"/>
    <col min="1549" max="1549" width="12.28515625" customWidth="1"/>
    <col min="1550" max="1550" width="15.85546875" customWidth="1"/>
    <col min="1793" max="1793" width="7.5703125" customWidth="1"/>
    <col min="1794" max="1794" width="16.7109375" customWidth="1"/>
    <col min="1795" max="1795" width="9.7109375" customWidth="1"/>
    <col min="1797" max="1797" width="9.5703125" customWidth="1"/>
    <col min="1798" max="1798" width="7.5703125" customWidth="1"/>
    <col min="1799" max="1799" width="8.42578125" customWidth="1"/>
    <col min="1800" max="1800" width="10.5703125" customWidth="1"/>
    <col min="1801" max="1801" width="9.85546875" customWidth="1"/>
    <col min="1804" max="1804" width="7.5703125" customWidth="1"/>
    <col min="1805" max="1805" width="12.28515625" customWidth="1"/>
    <col min="1806" max="1806" width="15.85546875" customWidth="1"/>
    <col min="2049" max="2049" width="7.5703125" customWidth="1"/>
    <col min="2050" max="2050" width="16.7109375" customWidth="1"/>
    <col min="2051" max="2051" width="9.7109375" customWidth="1"/>
    <col min="2053" max="2053" width="9.5703125" customWidth="1"/>
    <col min="2054" max="2054" width="7.5703125" customWidth="1"/>
    <col min="2055" max="2055" width="8.42578125" customWidth="1"/>
    <col min="2056" max="2056" width="10.5703125" customWidth="1"/>
    <col min="2057" max="2057" width="9.85546875" customWidth="1"/>
    <col min="2060" max="2060" width="7.5703125" customWidth="1"/>
    <col min="2061" max="2061" width="12.28515625" customWidth="1"/>
    <col min="2062" max="2062" width="15.85546875" customWidth="1"/>
    <col min="2305" max="2305" width="7.5703125" customWidth="1"/>
    <col min="2306" max="2306" width="16.7109375" customWidth="1"/>
    <col min="2307" max="2307" width="9.7109375" customWidth="1"/>
    <col min="2309" max="2309" width="9.5703125" customWidth="1"/>
    <col min="2310" max="2310" width="7.5703125" customWidth="1"/>
    <col min="2311" max="2311" width="8.42578125" customWidth="1"/>
    <col min="2312" max="2312" width="10.5703125" customWidth="1"/>
    <col min="2313" max="2313" width="9.85546875" customWidth="1"/>
    <col min="2316" max="2316" width="7.5703125" customWidth="1"/>
    <col min="2317" max="2317" width="12.28515625" customWidth="1"/>
    <col min="2318" max="2318" width="15.85546875" customWidth="1"/>
    <col min="2561" max="2561" width="7.5703125" customWidth="1"/>
    <col min="2562" max="2562" width="16.7109375" customWidth="1"/>
    <col min="2563" max="2563" width="9.7109375" customWidth="1"/>
    <col min="2565" max="2565" width="9.5703125" customWidth="1"/>
    <col min="2566" max="2566" width="7.5703125" customWidth="1"/>
    <col min="2567" max="2567" width="8.42578125" customWidth="1"/>
    <col min="2568" max="2568" width="10.5703125" customWidth="1"/>
    <col min="2569" max="2569" width="9.85546875" customWidth="1"/>
    <col min="2572" max="2572" width="7.5703125" customWidth="1"/>
    <col min="2573" max="2573" width="12.28515625" customWidth="1"/>
    <col min="2574" max="2574" width="15.85546875" customWidth="1"/>
    <col min="2817" max="2817" width="7.5703125" customWidth="1"/>
    <col min="2818" max="2818" width="16.7109375" customWidth="1"/>
    <col min="2819" max="2819" width="9.7109375" customWidth="1"/>
    <col min="2821" max="2821" width="9.5703125" customWidth="1"/>
    <col min="2822" max="2822" width="7.5703125" customWidth="1"/>
    <col min="2823" max="2823" width="8.42578125" customWidth="1"/>
    <col min="2824" max="2824" width="10.5703125" customWidth="1"/>
    <col min="2825" max="2825" width="9.85546875" customWidth="1"/>
    <col min="2828" max="2828" width="7.5703125" customWidth="1"/>
    <col min="2829" max="2829" width="12.28515625" customWidth="1"/>
    <col min="2830" max="2830" width="15.85546875" customWidth="1"/>
    <col min="3073" max="3073" width="7.5703125" customWidth="1"/>
    <col min="3074" max="3074" width="16.7109375" customWidth="1"/>
    <col min="3075" max="3075" width="9.7109375" customWidth="1"/>
    <col min="3077" max="3077" width="9.5703125" customWidth="1"/>
    <col min="3078" max="3078" width="7.5703125" customWidth="1"/>
    <col min="3079" max="3079" width="8.42578125" customWidth="1"/>
    <col min="3080" max="3080" width="10.5703125" customWidth="1"/>
    <col min="3081" max="3081" width="9.85546875" customWidth="1"/>
    <col min="3084" max="3084" width="7.5703125" customWidth="1"/>
    <col min="3085" max="3085" width="12.28515625" customWidth="1"/>
    <col min="3086" max="3086" width="15.85546875" customWidth="1"/>
    <col min="3329" max="3329" width="7.5703125" customWidth="1"/>
    <col min="3330" max="3330" width="16.7109375" customWidth="1"/>
    <col min="3331" max="3331" width="9.7109375" customWidth="1"/>
    <col min="3333" max="3333" width="9.5703125" customWidth="1"/>
    <col min="3334" max="3334" width="7.5703125" customWidth="1"/>
    <col min="3335" max="3335" width="8.42578125" customWidth="1"/>
    <col min="3336" max="3336" width="10.5703125" customWidth="1"/>
    <col min="3337" max="3337" width="9.85546875" customWidth="1"/>
    <col min="3340" max="3340" width="7.5703125" customWidth="1"/>
    <col min="3341" max="3341" width="12.28515625" customWidth="1"/>
    <col min="3342" max="3342" width="15.85546875" customWidth="1"/>
    <col min="3585" max="3585" width="7.5703125" customWidth="1"/>
    <col min="3586" max="3586" width="16.7109375" customWidth="1"/>
    <col min="3587" max="3587" width="9.7109375" customWidth="1"/>
    <col min="3589" max="3589" width="9.5703125" customWidth="1"/>
    <col min="3590" max="3590" width="7.5703125" customWidth="1"/>
    <col min="3591" max="3591" width="8.42578125" customWidth="1"/>
    <col min="3592" max="3592" width="10.5703125" customWidth="1"/>
    <col min="3593" max="3593" width="9.85546875" customWidth="1"/>
    <col min="3596" max="3596" width="7.5703125" customWidth="1"/>
    <col min="3597" max="3597" width="12.28515625" customWidth="1"/>
    <col min="3598" max="3598" width="15.85546875" customWidth="1"/>
    <col min="3841" max="3841" width="7.5703125" customWidth="1"/>
    <col min="3842" max="3842" width="16.7109375" customWidth="1"/>
    <col min="3843" max="3843" width="9.7109375" customWidth="1"/>
    <col min="3845" max="3845" width="9.5703125" customWidth="1"/>
    <col min="3846" max="3846" width="7.5703125" customWidth="1"/>
    <col min="3847" max="3847" width="8.42578125" customWidth="1"/>
    <col min="3848" max="3848" width="10.5703125" customWidth="1"/>
    <col min="3849" max="3849" width="9.85546875" customWidth="1"/>
    <col min="3852" max="3852" width="7.5703125" customWidth="1"/>
    <col min="3853" max="3853" width="12.28515625" customWidth="1"/>
    <col min="3854" max="3854" width="15.85546875" customWidth="1"/>
    <col min="4097" max="4097" width="7.5703125" customWidth="1"/>
    <col min="4098" max="4098" width="16.7109375" customWidth="1"/>
    <col min="4099" max="4099" width="9.7109375" customWidth="1"/>
    <col min="4101" max="4101" width="9.5703125" customWidth="1"/>
    <col min="4102" max="4102" width="7.5703125" customWidth="1"/>
    <col min="4103" max="4103" width="8.42578125" customWidth="1"/>
    <col min="4104" max="4104" width="10.5703125" customWidth="1"/>
    <col min="4105" max="4105" width="9.85546875" customWidth="1"/>
    <col min="4108" max="4108" width="7.5703125" customWidth="1"/>
    <col min="4109" max="4109" width="12.28515625" customWidth="1"/>
    <col min="4110" max="4110" width="15.85546875" customWidth="1"/>
    <col min="4353" max="4353" width="7.5703125" customWidth="1"/>
    <col min="4354" max="4354" width="16.7109375" customWidth="1"/>
    <col min="4355" max="4355" width="9.7109375" customWidth="1"/>
    <col min="4357" max="4357" width="9.5703125" customWidth="1"/>
    <col min="4358" max="4358" width="7.5703125" customWidth="1"/>
    <col min="4359" max="4359" width="8.42578125" customWidth="1"/>
    <col min="4360" max="4360" width="10.5703125" customWidth="1"/>
    <col min="4361" max="4361" width="9.85546875" customWidth="1"/>
    <col min="4364" max="4364" width="7.5703125" customWidth="1"/>
    <col min="4365" max="4365" width="12.28515625" customWidth="1"/>
    <col min="4366" max="4366" width="15.85546875" customWidth="1"/>
    <col min="4609" max="4609" width="7.5703125" customWidth="1"/>
    <col min="4610" max="4610" width="16.7109375" customWidth="1"/>
    <col min="4611" max="4611" width="9.7109375" customWidth="1"/>
    <col min="4613" max="4613" width="9.5703125" customWidth="1"/>
    <col min="4614" max="4614" width="7.5703125" customWidth="1"/>
    <col min="4615" max="4615" width="8.42578125" customWidth="1"/>
    <col min="4616" max="4616" width="10.5703125" customWidth="1"/>
    <col min="4617" max="4617" width="9.85546875" customWidth="1"/>
    <col min="4620" max="4620" width="7.5703125" customWidth="1"/>
    <col min="4621" max="4621" width="12.28515625" customWidth="1"/>
    <col min="4622" max="4622" width="15.85546875" customWidth="1"/>
    <col min="4865" max="4865" width="7.5703125" customWidth="1"/>
    <col min="4866" max="4866" width="16.7109375" customWidth="1"/>
    <col min="4867" max="4867" width="9.7109375" customWidth="1"/>
    <col min="4869" max="4869" width="9.5703125" customWidth="1"/>
    <col min="4870" max="4870" width="7.5703125" customWidth="1"/>
    <col min="4871" max="4871" width="8.42578125" customWidth="1"/>
    <col min="4872" max="4872" width="10.5703125" customWidth="1"/>
    <col min="4873" max="4873" width="9.85546875" customWidth="1"/>
    <col min="4876" max="4876" width="7.5703125" customWidth="1"/>
    <col min="4877" max="4877" width="12.28515625" customWidth="1"/>
    <col min="4878" max="4878" width="15.85546875" customWidth="1"/>
    <col min="5121" max="5121" width="7.5703125" customWidth="1"/>
    <col min="5122" max="5122" width="16.7109375" customWidth="1"/>
    <col min="5123" max="5123" width="9.7109375" customWidth="1"/>
    <col min="5125" max="5125" width="9.5703125" customWidth="1"/>
    <col min="5126" max="5126" width="7.5703125" customWidth="1"/>
    <col min="5127" max="5127" width="8.42578125" customWidth="1"/>
    <col min="5128" max="5128" width="10.5703125" customWidth="1"/>
    <col min="5129" max="5129" width="9.85546875" customWidth="1"/>
    <col min="5132" max="5132" width="7.5703125" customWidth="1"/>
    <col min="5133" max="5133" width="12.28515625" customWidth="1"/>
    <col min="5134" max="5134" width="15.85546875" customWidth="1"/>
    <col min="5377" max="5377" width="7.5703125" customWidth="1"/>
    <col min="5378" max="5378" width="16.7109375" customWidth="1"/>
    <col min="5379" max="5379" width="9.7109375" customWidth="1"/>
    <col min="5381" max="5381" width="9.5703125" customWidth="1"/>
    <col min="5382" max="5382" width="7.5703125" customWidth="1"/>
    <col min="5383" max="5383" width="8.42578125" customWidth="1"/>
    <col min="5384" max="5384" width="10.5703125" customWidth="1"/>
    <col min="5385" max="5385" width="9.85546875" customWidth="1"/>
    <col min="5388" max="5388" width="7.5703125" customWidth="1"/>
    <col min="5389" max="5389" width="12.28515625" customWidth="1"/>
    <col min="5390" max="5390" width="15.85546875" customWidth="1"/>
    <col min="5633" max="5633" width="7.5703125" customWidth="1"/>
    <col min="5634" max="5634" width="16.7109375" customWidth="1"/>
    <col min="5635" max="5635" width="9.7109375" customWidth="1"/>
    <col min="5637" max="5637" width="9.5703125" customWidth="1"/>
    <col min="5638" max="5638" width="7.5703125" customWidth="1"/>
    <col min="5639" max="5639" width="8.42578125" customWidth="1"/>
    <col min="5640" max="5640" width="10.5703125" customWidth="1"/>
    <col min="5641" max="5641" width="9.85546875" customWidth="1"/>
    <col min="5644" max="5644" width="7.5703125" customWidth="1"/>
    <col min="5645" max="5645" width="12.28515625" customWidth="1"/>
    <col min="5646" max="5646" width="15.85546875" customWidth="1"/>
    <col min="5889" max="5889" width="7.5703125" customWidth="1"/>
    <col min="5890" max="5890" width="16.7109375" customWidth="1"/>
    <col min="5891" max="5891" width="9.7109375" customWidth="1"/>
    <col min="5893" max="5893" width="9.5703125" customWidth="1"/>
    <col min="5894" max="5894" width="7.5703125" customWidth="1"/>
    <col min="5895" max="5895" width="8.42578125" customWidth="1"/>
    <col min="5896" max="5896" width="10.5703125" customWidth="1"/>
    <col min="5897" max="5897" width="9.85546875" customWidth="1"/>
    <col min="5900" max="5900" width="7.5703125" customWidth="1"/>
    <col min="5901" max="5901" width="12.28515625" customWidth="1"/>
    <col min="5902" max="5902" width="15.85546875" customWidth="1"/>
    <col min="6145" max="6145" width="7.5703125" customWidth="1"/>
    <col min="6146" max="6146" width="16.7109375" customWidth="1"/>
    <col min="6147" max="6147" width="9.7109375" customWidth="1"/>
    <col min="6149" max="6149" width="9.5703125" customWidth="1"/>
    <col min="6150" max="6150" width="7.5703125" customWidth="1"/>
    <col min="6151" max="6151" width="8.42578125" customWidth="1"/>
    <col min="6152" max="6152" width="10.5703125" customWidth="1"/>
    <col min="6153" max="6153" width="9.85546875" customWidth="1"/>
    <col min="6156" max="6156" width="7.5703125" customWidth="1"/>
    <col min="6157" max="6157" width="12.28515625" customWidth="1"/>
    <col min="6158" max="6158" width="15.85546875" customWidth="1"/>
    <col min="6401" max="6401" width="7.5703125" customWidth="1"/>
    <col min="6402" max="6402" width="16.7109375" customWidth="1"/>
    <col min="6403" max="6403" width="9.7109375" customWidth="1"/>
    <col min="6405" max="6405" width="9.5703125" customWidth="1"/>
    <col min="6406" max="6406" width="7.5703125" customWidth="1"/>
    <col min="6407" max="6407" width="8.42578125" customWidth="1"/>
    <col min="6408" max="6408" width="10.5703125" customWidth="1"/>
    <col min="6409" max="6409" width="9.85546875" customWidth="1"/>
    <col min="6412" max="6412" width="7.5703125" customWidth="1"/>
    <col min="6413" max="6413" width="12.28515625" customWidth="1"/>
    <col min="6414" max="6414" width="15.85546875" customWidth="1"/>
    <col min="6657" max="6657" width="7.5703125" customWidth="1"/>
    <col min="6658" max="6658" width="16.7109375" customWidth="1"/>
    <col min="6659" max="6659" width="9.7109375" customWidth="1"/>
    <col min="6661" max="6661" width="9.5703125" customWidth="1"/>
    <col min="6662" max="6662" width="7.5703125" customWidth="1"/>
    <col min="6663" max="6663" width="8.42578125" customWidth="1"/>
    <col min="6664" max="6664" width="10.5703125" customWidth="1"/>
    <col min="6665" max="6665" width="9.85546875" customWidth="1"/>
    <col min="6668" max="6668" width="7.5703125" customWidth="1"/>
    <col min="6669" max="6669" width="12.28515625" customWidth="1"/>
    <col min="6670" max="6670" width="15.85546875" customWidth="1"/>
    <col min="6913" max="6913" width="7.5703125" customWidth="1"/>
    <col min="6914" max="6914" width="16.7109375" customWidth="1"/>
    <col min="6915" max="6915" width="9.7109375" customWidth="1"/>
    <col min="6917" max="6917" width="9.5703125" customWidth="1"/>
    <col min="6918" max="6918" width="7.5703125" customWidth="1"/>
    <col min="6919" max="6919" width="8.42578125" customWidth="1"/>
    <col min="6920" max="6920" width="10.5703125" customWidth="1"/>
    <col min="6921" max="6921" width="9.85546875" customWidth="1"/>
    <col min="6924" max="6924" width="7.5703125" customWidth="1"/>
    <col min="6925" max="6925" width="12.28515625" customWidth="1"/>
    <col min="6926" max="6926" width="15.85546875" customWidth="1"/>
    <col min="7169" max="7169" width="7.5703125" customWidth="1"/>
    <col min="7170" max="7170" width="16.7109375" customWidth="1"/>
    <col min="7171" max="7171" width="9.7109375" customWidth="1"/>
    <col min="7173" max="7173" width="9.5703125" customWidth="1"/>
    <col min="7174" max="7174" width="7.5703125" customWidth="1"/>
    <col min="7175" max="7175" width="8.42578125" customWidth="1"/>
    <col min="7176" max="7176" width="10.5703125" customWidth="1"/>
    <col min="7177" max="7177" width="9.85546875" customWidth="1"/>
    <col min="7180" max="7180" width="7.5703125" customWidth="1"/>
    <col min="7181" max="7181" width="12.28515625" customWidth="1"/>
    <col min="7182" max="7182" width="15.85546875" customWidth="1"/>
    <col min="7425" max="7425" width="7.5703125" customWidth="1"/>
    <col min="7426" max="7426" width="16.7109375" customWidth="1"/>
    <col min="7427" max="7427" width="9.7109375" customWidth="1"/>
    <col min="7429" max="7429" width="9.5703125" customWidth="1"/>
    <col min="7430" max="7430" width="7.5703125" customWidth="1"/>
    <col min="7431" max="7431" width="8.42578125" customWidth="1"/>
    <col min="7432" max="7432" width="10.5703125" customWidth="1"/>
    <col min="7433" max="7433" width="9.85546875" customWidth="1"/>
    <col min="7436" max="7436" width="7.5703125" customWidth="1"/>
    <col min="7437" max="7437" width="12.28515625" customWidth="1"/>
    <col min="7438" max="7438" width="15.85546875" customWidth="1"/>
    <col min="7681" max="7681" width="7.5703125" customWidth="1"/>
    <col min="7682" max="7682" width="16.7109375" customWidth="1"/>
    <col min="7683" max="7683" width="9.7109375" customWidth="1"/>
    <col min="7685" max="7685" width="9.5703125" customWidth="1"/>
    <col min="7686" max="7686" width="7.5703125" customWidth="1"/>
    <col min="7687" max="7687" width="8.42578125" customWidth="1"/>
    <col min="7688" max="7688" width="10.5703125" customWidth="1"/>
    <col min="7689" max="7689" width="9.85546875" customWidth="1"/>
    <col min="7692" max="7692" width="7.5703125" customWidth="1"/>
    <col min="7693" max="7693" width="12.28515625" customWidth="1"/>
    <col min="7694" max="7694" width="15.85546875" customWidth="1"/>
    <col min="7937" max="7937" width="7.5703125" customWidth="1"/>
    <col min="7938" max="7938" width="16.7109375" customWidth="1"/>
    <col min="7939" max="7939" width="9.7109375" customWidth="1"/>
    <col min="7941" max="7941" width="9.5703125" customWidth="1"/>
    <col min="7942" max="7942" width="7.5703125" customWidth="1"/>
    <col min="7943" max="7943" width="8.42578125" customWidth="1"/>
    <col min="7944" max="7944" width="10.5703125" customWidth="1"/>
    <col min="7945" max="7945" width="9.85546875" customWidth="1"/>
    <col min="7948" max="7948" width="7.5703125" customWidth="1"/>
    <col min="7949" max="7949" width="12.28515625" customWidth="1"/>
    <col min="7950" max="7950" width="15.85546875" customWidth="1"/>
    <col min="8193" max="8193" width="7.5703125" customWidth="1"/>
    <col min="8194" max="8194" width="16.7109375" customWidth="1"/>
    <col min="8195" max="8195" width="9.7109375" customWidth="1"/>
    <col min="8197" max="8197" width="9.5703125" customWidth="1"/>
    <col min="8198" max="8198" width="7.5703125" customWidth="1"/>
    <col min="8199" max="8199" width="8.42578125" customWidth="1"/>
    <col min="8200" max="8200" width="10.5703125" customWidth="1"/>
    <col min="8201" max="8201" width="9.85546875" customWidth="1"/>
    <col min="8204" max="8204" width="7.5703125" customWidth="1"/>
    <col min="8205" max="8205" width="12.28515625" customWidth="1"/>
    <col min="8206" max="8206" width="15.85546875" customWidth="1"/>
    <col min="8449" max="8449" width="7.5703125" customWidth="1"/>
    <col min="8450" max="8450" width="16.7109375" customWidth="1"/>
    <col min="8451" max="8451" width="9.7109375" customWidth="1"/>
    <col min="8453" max="8453" width="9.5703125" customWidth="1"/>
    <col min="8454" max="8454" width="7.5703125" customWidth="1"/>
    <col min="8455" max="8455" width="8.42578125" customWidth="1"/>
    <col min="8456" max="8456" width="10.5703125" customWidth="1"/>
    <col min="8457" max="8457" width="9.85546875" customWidth="1"/>
    <col min="8460" max="8460" width="7.5703125" customWidth="1"/>
    <col min="8461" max="8461" width="12.28515625" customWidth="1"/>
    <col min="8462" max="8462" width="15.85546875" customWidth="1"/>
    <col min="8705" max="8705" width="7.5703125" customWidth="1"/>
    <col min="8706" max="8706" width="16.7109375" customWidth="1"/>
    <col min="8707" max="8707" width="9.7109375" customWidth="1"/>
    <col min="8709" max="8709" width="9.5703125" customWidth="1"/>
    <col min="8710" max="8710" width="7.5703125" customWidth="1"/>
    <col min="8711" max="8711" width="8.42578125" customWidth="1"/>
    <col min="8712" max="8712" width="10.5703125" customWidth="1"/>
    <col min="8713" max="8713" width="9.85546875" customWidth="1"/>
    <col min="8716" max="8716" width="7.5703125" customWidth="1"/>
    <col min="8717" max="8717" width="12.28515625" customWidth="1"/>
    <col min="8718" max="8718" width="15.85546875" customWidth="1"/>
    <col min="8961" max="8961" width="7.5703125" customWidth="1"/>
    <col min="8962" max="8962" width="16.7109375" customWidth="1"/>
    <col min="8963" max="8963" width="9.7109375" customWidth="1"/>
    <col min="8965" max="8965" width="9.5703125" customWidth="1"/>
    <col min="8966" max="8966" width="7.5703125" customWidth="1"/>
    <col min="8967" max="8967" width="8.42578125" customWidth="1"/>
    <col min="8968" max="8968" width="10.5703125" customWidth="1"/>
    <col min="8969" max="8969" width="9.85546875" customWidth="1"/>
    <col min="8972" max="8972" width="7.5703125" customWidth="1"/>
    <col min="8973" max="8973" width="12.28515625" customWidth="1"/>
    <col min="8974" max="8974" width="15.85546875" customWidth="1"/>
    <col min="9217" max="9217" width="7.5703125" customWidth="1"/>
    <col min="9218" max="9218" width="16.7109375" customWidth="1"/>
    <col min="9219" max="9219" width="9.7109375" customWidth="1"/>
    <col min="9221" max="9221" width="9.5703125" customWidth="1"/>
    <col min="9222" max="9222" width="7.5703125" customWidth="1"/>
    <col min="9223" max="9223" width="8.42578125" customWidth="1"/>
    <col min="9224" max="9224" width="10.5703125" customWidth="1"/>
    <col min="9225" max="9225" width="9.85546875" customWidth="1"/>
    <col min="9228" max="9228" width="7.5703125" customWidth="1"/>
    <col min="9229" max="9229" width="12.28515625" customWidth="1"/>
    <col min="9230" max="9230" width="15.85546875" customWidth="1"/>
    <col min="9473" max="9473" width="7.5703125" customWidth="1"/>
    <col min="9474" max="9474" width="16.7109375" customWidth="1"/>
    <col min="9475" max="9475" width="9.7109375" customWidth="1"/>
    <col min="9477" max="9477" width="9.5703125" customWidth="1"/>
    <col min="9478" max="9478" width="7.5703125" customWidth="1"/>
    <col min="9479" max="9479" width="8.42578125" customWidth="1"/>
    <col min="9480" max="9480" width="10.5703125" customWidth="1"/>
    <col min="9481" max="9481" width="9.85546875" customWidth="1"/>
    <col min="9484" max="9484" width="7.5703125" customWidth="1"/>
    <col min="9485" max="9485" width="12.28515625" customWidth="1"/>
    <col min="9486" max="9486" width="15.85546875" customWidth="1"/>
    <col min="9729" max="9729" width="7.5703125" customWidth="1"/>
    <col min="9730" max="9730" width="16.7109375" customWidth="1"/>
    <col min="9731" max="9731" width="9.7109375" customWidth="1"/>
    <col min="9733" max="9733" width="9.5703125" customWidth="1"/>
    <col min="9734" max="9734" width="7.5703125" customWidth="1"/>
    <col min="9735" max="9735" width="8.42578125" customWidth="1"/>
    <col min="9736" max="9736" width="10.5703125" customWidth="1"/>
    <col min="9737" max="9737" width="9.85546875" customWidth="1"/>
    <col min="9740" max="9740" width="7.5703125" customWidth="1"/>
    <col min="9741" max="9741" width="12.28515625" customWidth="1"/>
    <col min="9742" max="9742" width="15.85546875" customWidth="1"/>
    <col min="9985" max="9985" width="7.5703125" customWidth="1"/>
    <col min="9986" max="9986" width="16.7109375" customWidth="1"/>
    <col min="9987" max="9987" width="9.7109375" customWidth="1"/>
    <col min="9989" max="9989" width="9.5703125" customWidth="1"/>
    <col min="9990" max="9990" width="7.5703125" customWidth="1"/>
    <col min="9991" max="9991" width="8.42578125" customWidth="1"/>
    <col min="9992" max="9992" width="10.5703125" customWidth="1"/>
    <col min="9993" max="9993" width="9.85546875" customWidth="1"/>
    <col min="9996" max="9996" width="7.5703125" customWidth="1"/>
    <col min="9997" max="9997" width="12.28515625" customWidth="1"/>
    <col min="9998" max="9998" width="15.85546875" customWidth="1"/>
    <col min="10241" max="10241" width="7.5703125" customWidth="1"/>
    <col min="10242" max="10242" width="16.7109375" customWidth="1"/>
    <col min="10243" max="10243" width="9.7109375" customWidth="1"/>
    <col min="10245" max="10245" width="9.5703125" customWidth="1"/>
    <col min="10246" max="10246" width="7.5703125" customWidth="1"/>
    <col min="10247" max="10247" width="8.42578125" customWidth="1"/>
    <col min="10248" max="10248" width="10.5703125" customWidth="1"/>
    <col min="10249" max="10249" width="9.85546875" customWidth="1"/>
    <col min="10252" max="10252" width="7.5703125" customWidth="1"/>
    <col min="10253" max="10253" width="12.28515625" customWidth="1"/>
    <col min="10254" max="10254" width="15.85546875" customWidth="1"/>
    <col min="10497" max="10497" width="7.5703125" customWidth="1"/>
    <col min="10498" max="10498" width="16.7109375" customWidth="1"/>
    <col min="10499" max="10499" width="9.7109375" customWidth="1"/>
    <col min="10501" max="10501" width="9.5703125" customWidth="1"/>
    <col min="10502" max="10502" width="7.5703125" customWidth="1"/>
    <col min="10503" max="10503" width="8.42578125" customWidth="1"/>
    <col min="10504" max="10504" width="10.5703125" customWidth="1"/>
    <col min="10505" max="10505" width="9.85546875" customWidth="1"/>
    <col min="10508" max="10508" width="7.5703125" customWidth="1"/>
    <col min="10509" max="10509" width="12.28515625" customWidth="1"/>
    <col min="10510" max="10510" width="15.85546875" customWidth="1"/>
    <col min="10753" max="10753" width="7.5703125" customWidth="1"/>
    <col min="10754" max="10754" width="16.7109375" customWidth="1"/>
    <col min="10755" max="10755" width="9.7109375" customWidth="1"/>
    <col min="10757" max="10757" width="9.5703125" customWidth="1"/>
    <col min="10758" max="10758" width="7.5703125" customWidth="1"/>
    <col min="10759" max="10759" width="8.42578125" customWidth="1"/>
    <col min="10760" max="10760" width="10.5703125" customWidth="1"/>
    <col min="10761" max="10761" width="9.85546875" customWidth="1"/>
    <col min="10764" max="10764" width="7.5703125" customWidth="1"/>
    <col min="10765" max="10765" width="12.28515625" customWidth="1"/>
    <col min="10766" max="10766" width="15.85546875" customWidth="1"/>
    <col min="11009" max="11009" width="7.5703125" customWidth="1"/>
    <col min="11010" max="11010" width="16.7109375" customWidth="1"/>
    <col min="11011" max="11011" width="9.7109375" customWidth="1"/>
    <col min="11013" max="11013" width="9.5703125" customWidth="1"/>
    <col min="11014" max="11014" width="7.5703125" customWidth="1"/>
    <col min="11015" max="11015" width="8.42578125" customWidth="1"/>
    <col min="11016" max="11016" width="10.5703125" customWidth="1"/>
    <col min="11017" max="11017" width="9.85546875" customWidth="1"/>
    <col min="11020" max="11020" width="7.5703125" customWidth="1"/>
    <col min="11021" max="11021" width="12.28515625" customWidth="1"/>
    <col min="11022" max="11022" width="15.85546875" customWidth="1"/>
    <col min="11265" max="11265" width="7.5703125" customWidth="1"/>
    <col min="11266" max="11266" width="16.7109375" customWidth="1"/>
    <col min="11267" max="11267" width="9.7109375" customWidth="1"/>
    <col min="11269" max="11269" width="9.5703125" customWidth="1"/>
    <col min="11270" max="11270" width="7.5703125" customWidth="1"/>
    <col min="11271" max="11271" width="8.42578125" customWidth="1"/>
    <col min="11272" max="11272" width="10.5703125" customWidth="1"/>
    <col min="11273" max="11273" width="9.85546875" customWidth="1"/>
    <col min="11276" max="11276" width="7.5703125" customWidth="1"/>
    <col min="11277" max="11277" width="12.28515625" customWidth="1"/>
    <col min="11278" max="11278" width="15.85546875" customWidth="1"/>
    <col min="11521" max="11521" width="7.5703125" customWidth="1"/>
    <col min="11522" max="11522" width="16.7109375" customWidth="1"/>
    <col min="11523" max="11523" width="9.7109375" customWidth="1"/>
    <col min="11525" max="11525" width="9.5703125" customWidth="1"/>
    <col min="11526" max="11526" width="7.5703125" customWidth="1"/>
    <col min="11527" max="11527" width="8.42578125" customWidth="1"/>
    <col min="11528" max="11528" width="10.5703125" customWidth="1"/>
    <col min="11529" max="11529" width="9.85546875" customWidth="1"/>
    <col min="11532" max="11532" width="7.5703125" customWidth="1"/>
    <col min="11533" max="11533" width="12.28515625" customWidth="1"/>
    <col min="11534" max="11534" width="15.85546875" customWidth="1"/>
    <col min="11777" max="11777" width="7.5703125" customWidth="1"/>
    <col min="11778" max="11778" width="16.7109375" customWidth="1"/>
    <col min="11779" max="11779" width="9.7109375" customWidth="1"/>
    <col min="11781" max="11781" width="9.5703125" customWidth="1"/>
    <col min="11782" max="11782" width="7.5703125" customWidth="1"/>
    <col min="11783" max="11783" width="8.42578125" customWidth="1"/>
    <col min="11784" max="11784" width="10.5703125" customWidth="1"/>
    <col min="11785" max="11785" width="9.85546875" customWidth="1"/>
    <col min="11788" max="11788" width="7.5703125" customWidth="1"/>
    <col min="11789" max="11789" width="12.28515625" customWidth="1"/>
    <col min="11790" max="11790" width="15.85546875" customWidth="1"/>
    <col min="12033" max="12033" width="7.5703125" customWidth="1"/>
    <col min="12034" max="12034" width="16.7109375" customWidth="1"/>
    <col min="12035" max="12035" width="9.7109375" customWidth="1"/>
    <col min="12037" max="12037" width="9.5703125" customWidth="1"/>
    <col min="12038" max="12038" width="7.5703125" customWidth="1"/>
    <col min="12039" max="12039" width="8.42578125" customWidth="1"/>
    <col min="12040" max="12040" width="10.5703125" customWidth="1"/>
    <col min="12041" max="12041" width="9.85546875" customWidth="1"/>
    <col min="12044" max="12044" width="7.5703125" customWidth="1"/>
    <col min="12045" max="12045" width="12.28515625" customWidth="1"/>
    <col min="12046" max="12046" width="15.85546875" customWidth="1"/>
    <col min="12289" max="12289" width="7.5703125" customWidth="1"/>
    <col min="12290" max="12290" width="16.7109375" customWidth="1"/>
    <col min="12291" max="12291" width="9.7109375" customWidth="1"/>
    <col min="12293" max="12293" width="9.5703125" customWidth="1"/>
    <col min="12294" max="12294" width="7.5703125" customWidth="1"/>
    <col min="12295" max="12295" width="8.42578125" customWidth="1"/>
    <col min="12296" max="12296" width="10.5703125" customWidth="1"/>
    <col min="12297" max="12297" width="9.85546875" customWidth="1"/>
    <col min="12300" max="12300" width="7.5703125" customWidth="1"/>
    <col min="12301" max="12301" width="12.28515625" customWidth="1"/>
    <col min="12302" max="12302" width="15.85546875" customWidth="1"/>
    <col min="12545" max="12545" width="7.5703125" customWidth="1"/>
    <col min="12546" max="12546" width="16.7109375" customWidth="1"/>
    <col min="12547" max="12547" width="9.7109375" customWidth="1"/>
    <col min="12549" max="12549" width="9.5703125" customWidth="1"/>
    <col min="12550" max="12550" width="7.5703125" customWidth="1"/>
    <col min="12551" max="12551" width="8.42578125" customWidth="1"/>
    <col min="12552" max="12552" width="10.5703125" customWidth="1"/>
    <col min="12553" max="12553" width="9.85546875" customWidth="1"/>
    <col min="12556" max="12556" width="7.5703125" customWidth="1"/>
    <col min="12557" max="12557" width="12.28515625" customWidth="1"/>
    <col min="12558" max="12558" width="15.85546875" customWidth="1"/>
    <col min="12801" max="12801" width="7.5703125" customWidth="1"/>
    <col min="12802" max="12802" width="16.7109375" customWidth="1"/>
    <col min="12803" max="12803" width="9.7109375" customWidth="1"/>
    <col min="12805" max="12805" width="9.5703125" customWidth="1"/>
    <col min="12806" max="12806" width="7.5703125" customWidth="1"/>
    <col min="12807" max="12807" width="8.42578125" customWidth="1"/>
    <col min="12808" max="12808" width="10.5703125" customWidth="1"/>
    <col min="12809" max="12809" width="9.85546875" customWidth="1"/>
    <col min="12812" max="12812" width="7.5703125" customWidth="1"/>
    <col min="12813" max="12813" width="12.28515625" customWidth="1"/>
    <col min="12814" max="12814" width="15.85546875" customWidth="1"/>
    <col min="13057" max="13057" width="7.5703125" customWidth="1"/>
    <col min="13058" max="13058" width="16.7109375" customWidth="1"/>
    <col min="13059" max="13059" width="9.7109375" customWidth="1"/>
    <col min="13061" max="13061" width="9.5703125" customWidth="1"/>
    <col min="13062" max="13062" width="7.5703125" customWidth="1"/>
    <col min="13063" max="13063" width="8.42578125" customWidth="1"/>
    <col min="13064" max="13064" width="10.5703125" customWidth="1"/>
    <col min="13065" max="13065" width="9.85546875" customWidth="1"/>
    <col min="13068" max="13068" width="7.5703125" customWidth="1"/>
    <col min="13069" max="13069" width="12.28515625" customWidth="1"/>
    <col min="13070" max="13070" width="15.85546875" customWidth="1"/>
    <col min="13313" max="13313" width="7.5703125" customWidth="1"/>
    <col min="13314" max="13314" width="16.7109375" customWidth="1"/>
    <col min="13315" max="13315" width="9.7109375" customWidth="1"/>
    <col min="13317" max="13317" width="9.5703125" customWidth="1"/>
    <col min="13318" max="13318" width="7.5703125" customWidth="1"/>
    <col min="13319" max="13319" width="8.42578125" customWidth="1"/>
    <col min="13320" max="13320" width="10.5703125" customWidth="1"/>
    <col min="13321" max="13321" width="9.85546875" customWidth="1"/>
    <col min="13324" max="13324" width="7.5703125" customWidth="1"/>
    <col min="13325" max="13325" width="12.28515625" customWidth="1"/>
    <col min="13326" max="13326" width="15.85546875" customWidth="1"/>
    <col min="13569" max="13569" width="7.5703125" customWidth="1"/>
    <col min="13570" max="13570" width="16.7109375" customWidth="1"/>
    <col min="13571" max="13571" width="9.7109375" customWidth="1"/>
    <col min="13573" max="13573" width="9.5703125" customWidth="1"/>
    <col min="13574" max="13574" width="7.5703125" customWidth="1"/>
    <col min="13575" max="13575" width="8.42578125" customWidth="1"/>
    <col min="13576" max="13576" width="10.5703125" customWidth="1"/>
    <col min="13577" max="13577" width="9.85546875" customWidth="1"/>
    <col min="13580" max="13580" width="7.5703125" customWidth="1"/>
    <col min="13581" max="13581" width="12.28515625" customWidth="1"/>
    <col min="13582" max="13582" width="15.85546875" customWidth="1"/>
    <col min="13825" max="13825" width="7.5703125" customWidth="1"/>
    <col min="13826" max="13826" width="16.7109375" customWidth="1"/>
    <col min="13827" max="13827" width="9.7109375" customWidth="1"/>
    <col min="13829" max="13829" width="9.5703125" customWidth="1"/>
    <col min="13830" max="13830" width="7.5703125" customWidth="1"/>
    <col min="13831" max="13831" width="8.42578125" customWidth="1"/>
    <col min="13832" max="13832" width="10.5703125" customWidth="1"/>
    <col min="13833" max="13833" width="9.85546875" customWidth="1"/>
    <col min="13836" max="13836" width="7.5703125" customWidth="1"/>
    <col min="13837" max="13837" width="12.28515625" customWidth="1"/>
    <col min="13838" max="13838" width="15.85546875" customWidth="1"/>
    <col min="14081" max="14081" width="7.5703125" customWidth="1"/>
    <col min="14082" max="14082" width="16.7109375" customWidth="1"/>
    <col min="14083" max="14083" width="9.7109375" customWidth="1"/>
    <col min="14085" max="14085" width="9.5703125" customWidth="1"/>
    <col min="14086" max="14086" width="7.5703125" customWidth="1"/>
    <col min="14087" max="14087" width="8.42578125" customWidth="1"/>
    <col min="14088" max="14088" width="10.5703125" customWidth="1"/>
    <col min="14089" max="14089" width="9.85546875" customWidth="1"/>
    <col min="14092" max="14092" width="7.5703125" customWidth="1"/>
    <col min="14093" max="14093" width="12.28515625" customWidth="1"/>
    <col min="14094" max="14094" width="15.85546875" customWidth="1"/>
    <col min="14337" max="14337" width="7.5703125" customWidth="1"/>
    <col min="14338" max="14338" width="16.7109375" customWidth="1"/>
    <col min="14339" max="14339" width="9.7109375" customWidth="1"/>
    <col min="14341" max="14341" width="9.5703125" customWidth="1"/>
    <col min="14342" max="14342" width="7.5703125" customWidth="1"/>
    <col min="14343" max="14343" width="8.42578125" customWidth="1"/>
    <col min="14344" max="14344" width="10.5703125" customWidth="1"/>
    <col min="14345" max="14345" width="9.85546875" customWidth="1"/>
    <col min="14348" max="14348" width="7.5703125" customWidth="1"/>
    <col min="14349" max="14349" width="12.28515625" customWidth="1"/>
    <col min="14350" max="14350" width="15.85546875" customWidth="1"/>
    <col min="14593" max="14593" width="7.5703125" customWidth="1"/>
    <col min="14594" max="14594" width="16.7109375" customWidth="1"/>
    <col min="14595" max="14595" width="9.7109375" customWidth="1"/>
    <col min="14597" max="14597" width="9.5703125" customWidth="1"/>
    <col min="14598" max="14598" width="7.5703125" customWidth="1"/>
    <col min="14599" max="14599" width="8.42578125" customWidth="1"/>
    <col min="14600" max="14600" width="10.5703125" customWidth="1"/>
    <col min="14601" max="14601" width="9.85546875" customWidth="1"/>
    <col min="14604" max="14604" width="7.5703125" customWidth="1"/>
    <col min="14605" max="14605" width="12.28515625" customWidth="1"/>
    <col min="14606" max="14606" width="15.85546875" customWidth="1"/>
    <col min="14849" max="14849" width="7.5703125" customWidth="1"/>
    <col min="14850" max="14850" width="16.7109375" customWidth="1"/>
    <col min="14851" max="14851" width="9.7109375" customWidth="1"/>
    <col min="14853" max="14853" width="9.5703125" customWidth="1"/>
    <col min="14854" max="14854" width="7.5703125" customWidth="1"/>
    <col min="14855" max="14855" width="8.42578125" customWidth="1"/>
    <col min="14856" max="14856" width="10.5703125" customWidth="1"/>
    <col min="14857" max="14857" width="9.85546875" customWidth="1"/>
    <col min="14860" max="14860" width="7.5703125" customWidth="1"/>
    <col min="14861" max="14861" width="12.28515625" customWidth="1"/>
    <col min="14862" max="14862" width="15.85546875" customWidth="1"/>
    <col min="15105" max="15105" width="7.5703125" customWidth="1"/>
    <col min="15106" max="15106" width="16.7109375" customWidth="1"/>
    <col min="15107" max="15107" width="9.7109375" customWidth="1"/>
    <col min="15109" max="15109" width="9.5703125" customWidth="1"/>
    <col min="15110" max="15110" width="7.5703125" customWidth="1"/>
    <col min="15111" max="15111" width="8.42578125" customWidth="1"/>
    <col min="15112" max="15112" width="10.5703125" customWidth="1"/>
    <col min="15113" max="15113" width="9.85546875" customWidth="1"/>
    <col min="15116" max="15116" width="7.5703125" customWidth="1"/>
    <col min="15117" max="15117" width="12.28515625" customWidth="1"/>
    <col min="15118" max="15118" width="15.85546875" customWidth="1"/>
    <col min="15361" max="15361" width="7.5703125" customWidth="1"/>
    <col min="15362" max="15362" width="16.7109375" customWidth="1"/>
    <col min="15363" max="15363" width="9.7109375" customWidth="1"/>
    <col min="15365" max="15365" width="9.5703125" customWidth="1"/>
    <col min="15366" max="15366" width="7.5703125" customWidth="1"/>
    <col min="15367" max="15367" width="8.42578125" customWidth="1"/>
    <col min="15368" max="15368" width="10.5703125" customWidth="1"/>
    <col min="15369" max="15369" width="9.85546875" customWidth="1"/>
    <col min="15372" max="15372" width="7.5703125" customWidth="1"/>
    <col min="15373" max="15373" width="12.28515625" customWidth="1"/>
    <col min="15374" max="15374" width="15.85546875" customWidth="1"/>
    <col min="15617" max="15617" width="7.5703125" customWidth="1"/>
    <col min="15618" max="15618" width="16.7109375" customWidth="1"/>
    <col min="15619" max="15619" width="9.7109375" customWidth="1"/>
    <col min="15621" max="15621" width="9.5703125" customWidth="1"/>
    <col min="15622" max="15622" width="7.5703125" customWidth="1"/>
    <col min="15623" max="15623" width="8.42578125" customWidth="1"/>
    <col min="15624" max="15624" width="10.5703125" customWidth="1"/>
    <col min="15625" max="15625" width="9.85546875" customWidth="1"/>
    <col min="15628" max="15628" width="7.5703125" customWidth="1"/>
    <col min="15629" max="15629" width="12.28515625" customWidth="1"/>
    <col min="15630" max="15630" width="15.85546875" customWidth="1"/>
    <col min="15873" max="15873" width="7.5703125" customWidth="1"/>
    <col min="15874" max="15874" width="16.7109375" customWidth="1"/>
    <col min="15875" max="15875" width="9.7109375" customWidth="1"/>
    <col min="15877" max="15877" width="9.5703125" customWidth="1"/>
    <col min="15878" max="15878" width="7.5703125" customWidth="1"/>
    <col min="15879" max="15879" width="8.42578125" customWidth="1"/>
    <col min="15880" max="15880" width="10.5703125" customWidth="1"/>
    <col min="15881" max="15881" width="9.85546875" customWidth="1"/>
    <col min="15884" max="15884" width="7.5703125" customWidth="1"/>
    <col min="15885" max="15885" width="12.28515625" customWidth="1"/>
    <col min="15886" max="15886" width="15.85546875" customWidth="1"/>
    <col min="16129" max="16129" width="7.5703125" customWidth="1"/>
    <col min="16130" max="16130" width="16.7109375" customWidth="1"/>
    <col min="16131" max="16131" width="9.7109375" customWidth="1"/>
    <col min="16133" max="16133" width="9.5703125" customWidth="1"/>
    <col min="16134" max="16134" width="7.5703125" customWidth="1"/>
    <col min="16135" max="16135" width="8.42578125" customWidth="1"/>
    <col min="16136" max="16136" width="10.5703125" customWidth="1"/>
    <col min="16137" max="16137" width="9.85546875" customWidth="1"/>
    <col min="16140" max="16140" width="7.5703125" customWidth="1"/>
    <col min="16141" max="16141" width="12.28515625" customWidth="1"/>
    <col min="16142" max="16142" width="15.85546875" customWidth="1"/>
  </cols>
  <sheetData>
    <row r="1" spans="1:19" ht="12.75" customHeight="1">
      <c r="D1" s="1147"/>
      <c r="E1" s="1147"/>
      <c r="F1" s="1147"/>
      <c r="G1" s="1147"/>
      <c r="H1" s="1147"/>
      <c r="I1" s="1147"/>
      <c r="J1" s="1147"/>
      <c r="K1" s="458"/>
      <c r="M1" s="475" t="s">
        <v>613</v>
      </c>
    </row>
    <row r="2" spans="1:19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</row>
    <row r="3" spans="1:19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</row>
    <row r="4" spans="1:19" ht="11.25" customHeight="1"/>
    <row r="5" spans="1:19" ht="15.75">
      <c r="A5" s="1235" t="s">
        <v>614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</row>
    <row r="7" spans="1:19">
      <c r="A7" s="1151" t="s">
        <v>520</v>
      </c>
      <c r="B7" s="1151"/>
      <c r="L7" s="1252" t="s">
        <v>523</v>
      </c>
      <c r="M7" s="1252"/>
      <c r="N7" s="1252"/>
    </row>
    <row r="8" spans="1:19" ht="15.75" customHeight="1">
      <c r="A8" s="1232" t="s">
        <v>1</v>
      </c>
      <c r="B8" s="1232" t="s">
        <v>2</v>
      </c>
      <c r="C8" s="1166" t="s">
        <v>598</v>
      </c>
      <c r="D8" s="1166"/>
      <c r="E8" s="1166"/>
      <c r="F8" s="1166"/>
      <c r="G8" s="1166"/>
      <c r="H8" s="1166" t="s">
        <v>599</v>
      </c>
      <c r="I8" s="1166"/>
      <c r="J8" s="1166"/>
      <c r="K8" s="1166"/>
      <c r="L8" s="1166"/>
      <c r="M8" s="1232" t="s">
        <v>600</v>
      </c>
      <c r="N8" s="1204" t="s">
        <v>601</v>
      </c>
    </row>
    <row r="9" spans="1:19" ht="51">
      <c r="A9" s="1233"/>
      <c r="B9" s="1233"/>
      <c r="C9" s="468" t="s">
        <v>602</v>
      </c>
      <c r="D9" s="468" t="s">
        <v>603</v>
      </c>
      <c r="E9" s="468" t="s">
        <v>604</v>
      </c>
      <c r="F9" s="468" t="s">
        <v>605</v>
      </c>
      <c r="G9" s="468" t="s">
        <v>615</v>
      </c>
      <c r="H9" s="468" t="s">
        <v>602</v>
      </c>
      <c r="I9" s="468" t="s">
        <v>603</v>
      </c>
      <c r="J9" s="468" t="s">
        <v>604</v>
      </c>
      <c r="K9" s="468" t="s">
        <v>605</v>
      </c>
      <c r="L9" s="468" t="s">
        <v>616</v>
      </c>
      <c r="M9" s="1233"/>
      <c r="N9" s="1204"/>
      <c r="R9" s="7"/>
      <c r="S9" s="9"/>
    </row>
    <row r="10" spans="1:19" s="11" customFormat="1">
      <c r="A10" s="468">
        <v>1</v>
      </c>
      <c r="B10" s="468">
        <v>2</v>
      </c>
      <c r="C10" s="468">
        <v>3</v>
      </c>
      <c r="D10" s="468">
        <v>4</v>
      </c>
      <c r="E10" s="468">
        <v>5</v>
      </c>
      <c r="F10" s="468">
        <v>6</v>
      </c>
      <c r="G10" s="468">
        <v>7</v>
      </c>
      <c r="H10" s="468">
        <v>8</v>
      </c>
      <c r="I10" s="468">
        <v>9</v>
      </c>
      <c r="J10" s="468">
        <v>10</v>
      </c>
      <c r="K10" s="468">
        <v>11</v>
      </c>
      <c r="L10" s="468">
        <v>12</v>
      </c>
      <c r="M10" s="468">
        <v>13</v>
      </c>
      <c r="N10" s="468">
        <v>14</v>
      </c>
    </row>
    <row r="11" spans="1:19">
      <c r="A11" s="6">
        <v>1</v>
      </c>
      <c r="B11" s="494" t="s">
        <v>444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9">
      <c r="A12" s="6">
        <v>2</v>
      </c>
      <c r="B12" s="494" t="s">
        <v>446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9">
      <c r="A13" s="6">
        <v>3</v>
      </c>
      <c r="B13" s="494" t="s">
        <v>445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9">
      <c r="A14" s="6">
        <v>4</v>
      </c>
      <c r="B14" s="494" t="s">
        <v>447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9">
      <c r="A15" s="6">
        <v>5</v>
      </c>
      <c r="B15" s="494" t="s">
        <v>448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9">
      <c r="A16" s="6">
        <v>6</v>
      </c>
      <c r="B16" s="494" t="s">
        <v>449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>
      <c r="A17" s="6">
        <v>7</v>
      </c>
      <c r="B17" s="494" t="s">
        <v>450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>
      <c r="A18" s="6">
        <v>8</v>
      </c>
      <c r="B18" s="494" t="s">
        <v>451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>
      <c r="A19" s="6">
        <v>9</v>
      </c>
      <c r="B19" s="494" t="s">
        <v>452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>
      <c r="A20" s="6">
        <v>10</v>
      </c>
      <c r="B20" s="494" t="s">
        <v>453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>
      <c r="A21" s="6">
        <v>11</v>
      </c>
      <c r="B21" s="494" t="s">
        <v>454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>
      <c r="A22" s="6">
        <v>12</v>
      </c>
      <c r="B22" s="494" t="s">
        <v>455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>
      <c r="A23" s="6">
        <v>13</v>
      </c>
      <c r="B23" s="494" t="s">
        <v>456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>
      <c r="A24" s="6">
        <v>14</v>
      </c>
      <c r="B24" s="494" t="s">
        <v>457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>
      <c r="A25" s="6">
        <v>15</v>
      </c>
      <c r="B25" s="494" t="s">
        <v>458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>
      <c r="A26" s="6">
        <v>16</v>
      </c>
      <c r="B26" s="494" t="s">
        <v>459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>
      <c r="A27" s="6">
        <v>17</v>
      </c>
      <c r="B27" s="494" t="s">
        <v>460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>
      <c r="A28" s="6">
        <v>18</v>
      </c>
      <c r="B28" s="494" t="s">
        <v>461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>
      <c r="A29" s="6">
        <v>19</v>
      </c>
      <c r="B29" s="494" t="s">
        <v>462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>
      <c r="A30" s="6">
        <v>20</v>
      </c>
      <c r="B30" s="494" t="s">
        <v>463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>
      <c r="A31" s="6">
        <v>21</v>
      </c>
      <c r="B31" s="494" t="s">
        <v>464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>
      <c r="A32" s="6">
        <v>22</v>
      </c>
      <c r="B32" s="494" t="s">
        <v>465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>
      <c r="A33" s="6">
        <v>23</v>
      </c>
      <c r="B33" s="494" t="s">
        <v>466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>
      <c r="A34" s="6">
        <v>24</v>
      </c>
      <c r="B34" s="494" t="s">
        <v>489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>
      <c r="A35" s="6">
        <v>25</v>
      </c>
      <c r="B35" s="494" t="s">
        <v>467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>
      <c r="A36" s="6">
        <v>26</v>
      </c>
      <c r="B36" s="494" t="s">
        <v>468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>
      <c r="A37" s="6">
        <v>27</v>
      </c>
      <c r="B37" s="494" t="s">
        <v>469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>
      <c r="A38" s="6">
        <v>28</v>
      </c>
      <c r="B38" s="494" t="s">
        <v>470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>
      <c r="A39" s="6">
        <v>29</v>
      </c>
      <c r="B39" s="494" t="s">
        <v>490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>
      <c r="A40" s="6">
        <v>30</v>
      </c>
      <c r="B40" s="494" t="s">
        <v>471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>
      <c r="A41" s="6">
        <v>31</v>
      </c>
      <c r="B41" s="494" t="s">
        <v>472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>
      <c r="A42" s="6">
        <v>32</v>
      </c>
      <c r="B42" s="494" t="s">
        <v>473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>
      <c r="A43" s="6">
        <v>33</v>
      </c>
      <c r="B43" s="494" t="s">
        <v>474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>
      <c r="A44" s="6">
        <v>34</v>
      </c>
      <c r="B44" s="494" t="s">
        <v>475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>
      <c r="A45" s="6">
        <v>35</v>
      </c>
      <c r="B45" s="494" t="s">
        <v>476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>
      <c r="A46" s="6">
        <v>36</v>
      </c>
      <c r="B46" s="494" t="s">
        <v>491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>
      <c r="A47" s="6">
        <v>37</v>
      </c>
      <c r="B47" s="494" t="s">
        <v>477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>
      <c r="A48" s="6">
        <v>38</v>
      </c>
      <c r="B48" s="494" t="s">
        <v>478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>
      <c r="A49" s="6">
        <v>39</v>
      </c>
      <c r="B49" s="494" t="s">
        <v>479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>
      <c r="A50" s="6">
        <v>40</v>
      </c>
      <c r="B50" s="494" t="s">
        <v>480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>
      <c r="A51" s="6">
        <v>41</v>
      </c>
      <c r="B51" s="494" t="s">
        <v>481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>
      <c r="A52" s="6">
        <v>42</v>
      </c>
      <c r="B52" s="494" t="s">
        <v>482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>
      <c r="A53" s="6">
        <v>43</v>
      </c>
      <c r="B53" s="494" t="s">
        <v>483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>
      <c r="A54" s="6">
        <v>44</v>
      </c>
      <c r="B54" s="494" t="s">
        <v>484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>
      <c r="A55" s="6">
        <v>45</v>
      </c>
      <c r="B55" s="494" t="s">
        <v>485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>
      <c r="A56" s="6">
        <v>46</v>
      </c>
      <c r="B56" s="494" t="s">
        <v>486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>
      <c r="A57" s="6">
        <v>47</v>
      </c>
      <c r="B57" s="494" t="s">
        <v>487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>
      <c r="A58" s="6">
        <v>48</v>
      </c>
      <c r="B58" s="494" t="s">
        <v>492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>
      <c r="A59" s="6">
        <v>49</v>
      </c>
      <c r="B59" s="494" t="s">
        <v>493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>
      <c r="A60" s="6">
        <v>50</v>
      </c>
      <c r="B60" s="494" t="s">
        <v>488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>
      <c r="A61" s="6">
        <v>51</v>
      </c>
      <c r="B61" s="494" t="s">
        <v>494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>
      <c r="A62" s="463" t="s">
        <v>9</v>
      </c>
      <c r="B62" s="7"/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503" t="s">
        <v>608</v>
      </c>
    </row>
    <row r="65" spans="1:14">
      <c r="A65" t="s">
        <v>609</v>
      </c>
    </row>
    <row r="66" spans="1:14">
      <c r="A66" t="s">
        <v>610</v>
      </c>
      <c r="L66" s="8" t="s">
        <v>4</v>
      </c>
      <c r="M66" s="8"/>
      <c r="N66" s="8" t="s">
        <v>4</v>
      </c>
    </row>
    <row r="67" spans="1:14">
      <c r="A67" s="285" t="s">
        <v>611</v>
      </c>
      <c r="J67" s="8"/>
      <c r="K67" s="8"/>
      <c r="L67" s="8"/>
    </row>
    <row r="68" spans="1:14">
      <c r="C68" s="285" t="s">
        <v>612</v>
      </c>
      <c r="E68" s="9"/>
      <c r="F68" s="9"/>
      <c r="G68" s="9"/>
      <c r="H68" s="9"/>
      <c r="I68" s="9"/>
      <c r="J68" s="9"/>
      <c r="K68" s="9"/>
      <c r="L68" s="9"/>
      <c r="M68" s="9"/>
    </row>
    <row r="69" spans="1:14"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.75" customHeight="1">
      <c r="A71" s="10" t="s">
        <v>5</v>
      </c>
      <c r="B71" s="10"/>
      <c r="C71" s="10"/>
      <c r="D71" s="10"/>
      <c r="E71" s="10"/>
      <c r="F71" s="10"/>
      <c r="G71" s="10"/>
      <c r="H71" s="10"/>
      <c r="L71" s="1357" t="s">
        <v>6</v>
      </c>
      <c r="M71" s="1357"/>
      <c r="N71" s="1357"/>
    </row>
    <row r="72" spans="1:14" ht="15.75" customHeight="1">
      <c r="A72" s="1357" t="s">
        <v>7</v>
      </c>
      <c r="B72" s="1357"/>
      <c r="C72" s="1357"/>
      <c r="D72" s="1357"/>
      <c r="E72" s="1357"/>
      <c r="F72" s="1357"/>
      <c r="G72" s="1357"/>
      <c r="H72" s="1357"/>
      <c r="I72" s="1357"/>
      <c r="J72" s="1357"/>
      <c r="K72" s="1357"/>
      <c r="L72" s="1357"/>
      <c r="M72" s="1357"/>
      <c r="N72" s="1357"/>
    </row>
    <row r="73" spans="1:14" ht="15.75">
      <c r="A73" s="1357" t="s">
        <v>8</v>
      </c>
      <c r="B73" s="1357"/>
      <c r="C73" s="1357"/>
      <c r="D73" s="1357"/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</row>
    <row r="74" spans="1:14">
      <c r="L74" s="1151"/>
      <c r="M74" s="1151"/>
      <c r="N74" s="1151"/>
    </row>
    <row r="75" spans="1:14">
      <c r="A75" s="1234"/>
      <c r="B75" s="1234"/>
      <c r="C75" s="1234"/>
      <c r="D75" s="1234"/>
      <c r="E75" s="1234"/>
      <c r="F75" s="1234"/>
      <c r="G75" s="1234"/>
      <c r="H75" s="1234"/>
      <c r="I75" s="1234"/>
      <c r="J75" s="1234"/>
      <c r="K75" s="1234"/>
      <c r="L75" s="1234"/>
      <c r="M75" s="1234"/>
      <c r="N75" s="1234"/>
    </row>
  </sheetData>
  <mergeCells count="17">
    <mergeCell ref="N8:N9"/>
    <mergeCell ref="D1:J1"/>
    <mergeCell ref="A2:N2"/>
    <mergeCell ref="A3:N3"/>
    <mergeCell ref="A5:N5"/>
    <mergeCell ref="A7:B7"/>
    <mergeCell ref="L7:N7"/>
    <mergeCell ref="A8:A9"/>
    <mergeCell ref="B8:B9"/>
    <mergeCell ref="C8:G8"/>
    <mergeCell ref="H8:L8"/>
    <mergeCell ref="M8:M9"/>
    <mergeCell ref="L71:N71"/>
    <mergeCell ref="A72:N72"/>
    <mergeCell ref="A73:N73"/>
    <mergeCell ref="L74:N74"/>
    <mergeCell ref="A75:N75"/>
  </mergeCells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8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workbookViewId="0">
      <pane ySplit="10" topLeftCell="A11" activePane="bottomLeft" state="frozen"/>
      <selection pane="bottomLeft" activeCell="F64" sqref="F64"/>
    </sheetView>
  </sheetViews>
  <sheetFormatPr defaultRowHeight="12.75"/>
  <cols>
    <col min="2" max="2" width="20.285156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  <col min="258" max="258" width="20.28515625" customWidth="1"/>
    <col min="259" max="259" width="11.28515625" customWidth="1"/>
    <col min="261" max="261" width="9.5703125" customWidth="1"/>
    <col min="262" max="262" width="9.85546875" customWidth="1"/>
    <col min="263" max="263" width="8.85546875" customWidth="1"/>
    <col min="264" max="264" width="10.5703125" customWidth="1"/>
    <col min="265" max="265" width="9.85546875" customWidth="1"/>
    <col min="267" max="267" width="11.85546875" customWidth="1"/>
    <col min="268" max="268" width="9.42578125" customWidth="1"/>
    <col min="269" max="269" width="12" customWidth="1"/>
    <col min="270" max="270" width="14.140625" customWidth="1"/>
    <col min="514" max="514" width="20.28515625" customWidth="1"/>
    <col min="515" max="515" width="11.28515625" customWidth="1"/>
    <col min="517" max="517" width="9.5703125" customWidth="1"/>
    <col min="518" max="518" width="9.85546875" customWidth="1"/>
    <col min="519" max="519" width="8.85546875" customWidth="1"/>
    <col min="520" max="520" width="10.5703125" customWidth="1"/>
    <col min="521" max="521" width="9.85546875" customWidth="1"/>
    <col min="523" max="523" width="11.85546875" customWidth="1"/>
    <col min="524" max="524" width="9.42578125" customWidth="1"/>
    <col min="525" max="525" width="12" customWidth="1"/>
    <col min="526" max="526" width="14.140625" customWidth="1"/>
    <col min="770" max="770" width="20.28515625" customWidth="1"/>
    <col min="771" max="771" width="11.28515625" customWidth="1"/>
    <col min="773" max="773" width="9.5703125" customWidth="1"/>
    <col min="774" max="774" width="9.85546875" customWidth="1"/>
    <col min="775" max="775" width="8.85546875" customWidth="1"/>
    <col min="776" max="776" width="10.5703125" customWidth="1"/>
    <col min="777" max="777" width="9.85546875" customWidth="1"/>
    <col min="779" max="779" width="11.85546875" customWidth="1"/>
    <col min="780" max="780" width="9.42578125" customWidth="1"/>
    <col min="781" max="781" width="12" customWidth="1"/>
    <col min="782" max="782" width="14.140625" customWidth="1"/>
    <col min="1026" max="1026" width="20.28515625" customWidth="1"/>
    <col min="1027" max="1027" width="11.28515625" customWidth="1"/>
    <col min="1029" max="1029" width="9.5703125" customWidth="1"/>
    <col min="1030" max="1030" width="9.85546875" customWidth="1"/>
    <col min="1031" max="1031" width="8.85546875" customWidth="1"/>
    <col min="1032" max="1032" width="10.5703125" customWidth="1"/>
    <col min="1033" max="1033" width="9.85546875" customWidth="1"/>
    <col min="1035" max="1035" width="11.85546875" customWidth="1"/>
    <col min="1036" max="1036" width="9.42578125" customWidth="1"/>
    <col min="1037" max="1037" width="12" customWidth="1"/>
    <col min="1038" max="1038" width="14.140625" customWidth="1"/>
    <col min="1282" max="1282" width="20.28515625" customWidth="1"/>
    <col min="1283" max="1283" width="11.28515625" customWidth="1"/>
    <col min="1285" max="1285" width="9.5703125" customWidth="1"/>
    <col min="1286" max="1286" width="9.85546875" customWidth="1"/>
    <col min="1287" max="1287" width="8.85546875" customWidth="1"/>
    <col min="1288" max="1288" width="10.5703125" customWidth="1"/>
    <col min="1289" max="1289" width="9.85546875" customWidth="1"/>
    <col min="1291" max="1291" width="11.85546875" customWidth="1"/>
    <col min="1292" max="1292" width="9.42578125" customWidth="1"/>
    <col min="1293" max="1293" width="12" customWidth="1"/>
    <col min="1294" max="1294" width="14.140625" customWidth="1"/>
    <col min="1538" max="1538" width="20.28515625" customWidth="1"/>
    <col min="1539" max="1539" width="11.28515625" customWidth="1"/>
    <col min="1541" max="1541" width="9.5703125" customWidth="1"/>
    <col min="1542" max="1542" width="9.85546875" customWidth="1"/>
    <col min="1543" max="1543" width="8.85546875" customWidth="1"/>
    <col min="1544" max="1544" width="10.5703125" customWidth="1"/>
    <col min="1545" max="1545" width="9.85546875" customWidth="1"/>
    <col min="1547" max="1547" width="11.85546875" customWidth="1"/>
    <col min="1548" max="1548" width="9.42578125" customWidth="1"/>
    <col min="1549" max="1549" width="12" customWidth="1"/>
    <col min="1550" max="1550" width="14.140625" customWidth="1"/>
    <col min="1794" max="1794" width="20.28515625" customWidth="1"/>
    <col min="1795" max="1795" width="11.28515625" customWidth="1"/>
    <col min="1797" max="1797" width="9.5703125" customWidth="1"/>
    <col min="1798" max="1798" width="9.85546875" customWidth="1"/>
    <col min="1799" max="1799" width="8.85546875" customWidth="1"/>
    <col min="1800" max="1800" width="10.5703125" customWidth="1"/>
    <col min="1801" max="1801" width="9.85546875" customWidth="1"/>
    <col min="1803" max="1803" width="11.85546875" customWidth="1"/>
    <col min="1804" max="1804" width="9.42578125" customWidth="1"/>
    <col min="1805" max="1805" width="12" customWidth="1"/>
    <col min="1806" max="1806" width="14.140625" customWidth="1"/>
    <col min="2050" max="2050" width="20.28515625" customWidth="1"/>
    <col min="2051" max="2051" width="11.28515625" customWidth="1"/>
    <col min="2053" max="2053" width="9.5703125" customWidth="1"/>
    <col min="2054" max="2054" width="9.85546875" customWidth="1"/>
    <col min="2055" max="2055" width="8.85546875" customWidth="1"/>
    <col min="2056" max="2056" width="10.5703125" customWidth="1"/>
    <col min="2057" max="2057" width="9.85546875" customWidth="1"/>
    <col min="2059" max="2059" width="11.85546875" customWidth="1"/>
    <col min="2060" max="2060" width="9.42578125" customWidth="1"/>
    <col min="2061" max="2061" width="12" customWidth="1"/>
    <col min="2062" max="2062" width="14.140625" customWidth="1"/>
    <col min="2306" max="2306" width="20.28515625" customWidth="1"/>
    <col min="2307" max="2307" width="11.28515625" customWidth="1"/>
    <col min="2309" max="2309" width="9.5703125" customWidth="1"/>
    <col min="2310" max="2310" width="9.85546875" customWidth="1"/>
    <col min="2311" max="2311" width="8.85546875" customWidth="1"/>
    <col min="2312" max="2312" width="10.5703125" customWidth="1"/>
    <col min="2313" max="2313" width="9.85546875" customWidth="1"/>
    <col min="2315" max="2315" width="11.85546875" customWidth="1"/>
    <col min="2316" max="2316" width="9.42578125" customWidth="1"/>
    <col min="2317" max="2317" width="12" customWidth="1"/>
    <col min="2318" max="2318" width="14.140625" customWidth="1"/>
    <col min="2562" max="2562" width="20.28515625" customWidth="1"/>
    <col min="2563" max="2563" width="11.28515625" customWidth="1"/>
    <col min="2565" max="2565" width="9.5703125" customWidth="1"/>
    <col min="2566" max="2566" width="9.85546875" customWidth="1"/>
    <col min="2567" max="2567" width="8.85546875" customWidth="1"/>
    <col min="2568" max="2568" width="10.5703125" customWidth="1"/>
    <col min="2569" max="2569" width="9.85546875" customWidth="1"/>
    <col min="2571" max="2571" width="11.85546875" customWidth="1"/>
    <col min="2572" max="2572" width="9.42578125" customWidth="1"/>
    <col min="2573" max="2573" width="12" customWidth="1"/>
    <col min="2574" max="2574" width="14.140625" customWidth="1"/>
    <col min="2818" max="2818" width="20.28515625" customWidth="1"/>
    <col min="2819" max="2819" width="11.28515625" customWidth="1"/>
    <col min="2821" max="2821" width="9.5703125" customWidth="1"/>
    <col min="2822" max="2822" width="9.85546875" customWidth="1"/>
    <col min="2823" max="2823" width="8.85546875" customWidth="1"/>
    <col min="2824" max="2824" width="10.5703125" customWidth="1"/>
    <col min="2825" max="2825" width="9.85546875" customWidth="1"/>
    <col min="2827" max="2827" width="11.85546875" customWidth="1"/>
    <col min="2828" max="2828" width="9.42578125" customWidth="1"/>
    <col min="2829" max="2829" width="12" customWidth="1"/>
    <col min="2830" max="2830" width="14.140625" customWidth="1"/>
    <col min="3074" max="3074" width="20.28515625" customWidth="1"/>
    <col min="3075" max="3075" width="11.28515625" customWidth="1"/>
    <col min="3077" max="3077" width="9.5703125" customWidth="1"/>
    <col min="3078" max="3078" width="9.85546875" customWidth="1"/>
    <col min="3079" max="3079" width="8.85546875" customWidth="1"/>
    <col min="3080" max="3080" width="10.5703125" customWidth="1"/>
    <col min="3081" max="3081" width="9.85546875" customWidth="1"/>
    <col min="3083" max="3083" width="11.85546875" customWidth="1"/>
    <col min="3084" max="3084" width="9.42578125" customWidth="1"/>
    <col min="3085" max="3085" width="12" customWidth="1"/>
    <col min="3086" max="3086" width="14.140625" customWidth="1"/>
    <col min="3330" max="3330" width="20.28515625" customWidth="1"/>
    <col min="3331" max="3331" width="11.28515625" customWidth="1"/>
    <col min="3333" max="3333" width="9.5703125" customWidth="1"/>
    <col min="3334" max="3334" width="9.85546875" customWidth="1"/>
    <col min="3335" max="3335" width="8.85546875" customWidth="1"/>
    <col min="3336" max="3336" width="10.5703125" customWidth="1"/>
    <col min="3337" max="3337" width="9.85546875" customWidth="1"/>
    <col min="3339" max="3339" width="11.85546875" customWidth="1"/>
    <col min="3340" max="3340" width="9.42578125" customWidth="1"/>
    <col min="3341" max="3341" width="12" customWidth="1"/>
    <col min="3342" max="3342" width="14.140625" customWidth="1"/>
    <col min="3586" max="3586" width="20.28515625" customWidth="1"/>
    <col min="3587" max="3587" width="11.28515625" customWidth="1"/>
    <col min="3589" max="3589" width="9.5703125" customWidth="1"/>
    <col min="3590" max="3590" width="9.85546875" customWidth="1"/>
    <col min="3591" max="3591" width="8.85546875" customWidth="1"/>
    <col min="3592" max="3592" width="10.5703125" customWidth="1"/>
    <col min="3593" max="3593" width="9.85546875" customWidth="1"/>
    <col min="3595" max="3595" width="11.85546875" customWidth="1"/>
    <col min="3596" max="3596" width="9.42578125" customWidth="1"/>
    <col min="3597" max="3597" width="12" customWidth="1"/>
    <col min="3598" max="3598" width="14.140625" customWidth="1"/>
    <col min="3842" max="3842" width="20.28515625" customWidth="1"/>
    <col min="3843" max="3843" width="11.28515625" customWidth="1"/>
    <col min="3845" max="3845" width="9.5703125" customWidth="1"/>
    <col min="3846" max="3846" width="9.85546875" customWidth="1"/>
    <col min="3847" max="3847" width="8.85546875" customWidth="1"/>
    <col min="3848" max="3848" width="10.5703125" customWidth="1"/>
    <col min="3849" max="3849" width="9.85546875" customWidth="1"/>
    <col min="3851" max="3851" width="11.85546875" customWidth="1"/>
    <col min="3852" max="3852" width="9.42578125" customWidth="1"/>
    <col min="3853" max="3853" width="12" customWidth="1"/>
    <col min="3854" max="3854" width="14.140625" customWidth="1"/>
    <col min="4098" max="4098" width="20.28515625" customWidth="1"/>
    <col min="4099" max="4099" width="11.28515625" customWidth="1"/>
    <col min="4101" max="4101" width="9.5703125" customWidth="1"/>
    <col min="4102" max="4102" width="9.85546875" customWidth="1"/>
    <col min="4103" max="4103" width="8.85546875" customWidth="1"/>
    <col min="4104" max="4104" width="10.5703125" customWidth="1"/>
    <col min="4105" max="4105" width="9.85546875" customWidth="1"/>
    <col min="4107" max="4107" width="11.85546875" customWidth="1"/>
    <col min="4108" max="4108" width="9.42578125" customWidth="1"/>
    <col min="4109" max="4109" width="12" customWidth="1"/>
    <col min="4110" max="4110" width="14.140625" customWidth="1"/>
    <col min="4354" max="4354" width="20.28515625" customWidth="1"/>
    <col min="4355" max="4355" width="11.28515625" customWidth="1"/>
    <col min="4357" max="4357" width="9.5703125" customWidth="1"/>
    <col min="4358" max="4358" width="9.85546875" customWidth="1"/>
    <col min="4359" max="4359" width="8.85546875" customWidth="1"/>
    <col min="4360" max="4360" width="10.5703125" customWidth="1"/>
    <col min="4361" max="4361" width="9.85546875" customWidth="1"/>
    <col min="4363" max="4363" width="11.85546875" customWidth="1"/>
    <col min="4364" max="4364" width="9.42578125" customWidth="1"/>
    <col min="4365" max="4365" width="12" customWidth="1"/>
    <col min="4366" max="4366" width="14.140625" customWidth="1"/>
    <col min="4610" max="4610" width="20.28515625" customWidth="1"/>
    <col min="4611" max="4611" width="11.28515625" customWidth="1"/>
    <col min="4613" max="4613" width="9.5703125" customWidth="1"/>
    <col min="4614" max="4614" width="9.85546875" customWidth="1"/>
    <col min="4615" max="4615" width="8.85546875" customWidth="1"/>
    <col min="4616" max="4616" width="10.5703125" customWidth="1"/>
    <col min="4617" max="4617" width="9.85546875" customWidth="1"/>
    <col min="4619" max="4619" width="11.85546875" customWidth="1"/>
    <col min="4620" max="4620" width="9.42578125" customWidth="1"/>
    <col min="4621" max="4621" width="12" customWidth="1"/>
    <col min="4622" max="4622" width="14.140625" customWidth="1"/>
    <col min="4866" max="4866" width="20.28515625" customWidth="1"/>
    <col min="4867" max="4867" width="11.28515625" customWidth="1"/>
    <col min="4869" max="4869" width="9.5703125" customWidth="1"/>
    <col min="4870" max="4870" width="9.85546875" customWidth="1"/>
    <col min="4871" max="4871" width="8.85546875" customWidth="1"/>
    <col min="4872" max="4872" width="10.5703125" customWidth="1"/>
    <col min="4873" max="4873" width="9.85546875" customWidth="1"/>
    <col min="4875" max="4875" width="11.85546875" customWidth="1"/>
    <col min="4876" max="4876" width="9.42578125" customWidth="1"/>
    <col min="4877" max="4877" width="12" customWidth="1"/>
    <col min="4878" max="4878" width="14.140625" customWidth="1"/>
    <col min="5122" max="5122" width="20.28515625" customWidth="1"/>
    <col min="5123" max="5123" width="11.28515625" customWidth="1"/>
    <col min="5125" max="5125" width="9.5703125" customWidth="1"/>
    <col min="5126" max="5126" width="9.85546875" customWidth="1"/>
    <col min="5127" max="5127" width="8.85546875" customWidth="1"/>
    <col min="5128" max="5128" width="10.5703125" customWidth="1"/>
    <col min="5129" max="5129" width="9.85546875" customWidth="1"/>
    <col min="5131" max="5131" width="11.85546875" customWidth="1"/>
    <col min="5132" max="5132" width="9.42578125" customWidth="1"/>
    <col min="5133" max="5133" width="12" customWidth="1"/>
    <col min="5134" max="5134" width="14.140625" customWidth="1"/>
    <col min="5378" max="5378" width="20.28515625" customWidth="1"/>
    <col min="5379" max="5379" width="11.28515625" customWidth="1"/>
    <col min="5381" max="5381" width="9.5703125" customWidth="1"/>
    <col min="5382" max="5382" width="9.85546875" customWidth="1"/>
    <col min="5383" max="5383" width="8.85546875" customWidth="1"/>
    <col min="5384" max="5384" width="10.5703125" customWidth="1"/>
    <col min="5385" max="5385" width="9.85546875" customWidth="1"/>
    <col min="5387" max="5387" width="11.85546875" customWidth="1"/>
    <col min="5388" max="5388" width="9.42578125" customWidth="1"/>
    <col min="5389" max="5389" width="12" customWidth="1"/>
    <col min="5390" max="5390" width="14.140625" customWidth="1"/>
    <col min="5634" max="5634" width="20.28515625" customWidth="1"/>
    <col min="5635" max="5635" width="11.28515625" customWidth="1"/>
    <col min="5637" max="5637" width="9.5703125" customWidth="1"/>
    <col min="5638" max="5638" width="9.85546875" customWidth="1"/>
    <col min="5639" max="5639" width="8.85546875" customWidth="1"/>
    <col min="5640" max="5640" width="10.5703125" customWidth="1"/>
    <col min="5641" max="5641" width="9.85546875" customWidth="1"/>
    <col min="5643" max="5643" width="11.85546875" customWidth="1"/>
    <col min="5644" max="5644" width="9.42578125" customWidth="1"/>
    <col min="5645" max="5645" width="12" customWidth="1"/>
    <col min="5646" max="5646" width="14.140625" customWidth="1"/>
    <col min="5890" max="5890" width="20.28515625" customWidth="1"/>
    <col min="5891" max="5891" width="11.28515625" customWidth="1"/>
    <col min="5893" max="5893" width="9.5703125" customWidth="1"/>
    <col min="5894" max="5894" width="9.85546875" customWidth="1"/>
    <col min="5895" max="5895" width="8.85546875" customWidth="1"/>
    <col min="5896" max="5896" width="10.5703125" customWidth="1"/>
    <col min="5897" max="5897" width="9.85546875" customWidth="1"/>
    <col min="5899" max="5899" width="11.85546875" customWidth="1"/>
    <col min="5900" max="5900" width="9.42578125" customWidth="1"/>
    <col min="5901" max="5901" width="12" customWidth="1"/>
    <col min="5902" max="5902" width="14.140625" customWidth="1"/>
    <col min="6146" max="6146" width="20.28515625" customWidth="1"/>
    <col min="6147" max="6147" width="11.28515625" customWidth="1"/>
    <col min="6149" max="6149" width="9.5703125" customWidth="1"/>
    <col min="6150" max="6150" width="9.85546875" customWidth="1"/>
    <col min="6151" max="6151" width="8.85546875" customWidth="1"/>
    <col min="6152" max="6152" width="10.5703125" customWidth="1"/>
    <col min="6153" max="6153" width="9.85546875" customWidth="1"/>
    <col min="6155" max="6155" width="11.85546875" customWidth="1"/>
    <col min="6156" max="6156" width="9.42578125" customWidth="1"/>
    <col min="6157" max="6157" width="12" customWidth="1"/>
    <col min="6158" max="6158" width="14.140625" customWidth="1"/>
    <col min="6402" max="6402" width="20.28515625" customWidth="1"/>
    <col min="6403" max="6403" width="11.28515625" customWidth="1"/>
    <col min="6405" max="6405" width="9.5703125" customWidth="1"/>
    <col min="6406" max="6406" width="9.85546875" customWidth="1"/>
    <col min="6407" max="6407" width="8.85546875" customWidth="1"/>
    <col min="6408" max="6408" width="10.5703125" customWidth="1"/>
    <col min="6409" max="6409" width="9.85546875" customWidth="1"/>
    <col min="6411" max="6411" width="11.85546875" customWidth="1"/>
    <col min="6412" max="6412" width="9.42578125" customWidth="1"/>
    <col min="6413" max="6413" width="12" customWidth="1"/>
    <col min="6414" max="6414" width="14.140625" customWidth="1"/>
    <col min="6658" max="6658" width="20.28515625" customWidth="1"/>
    <col min="6659" max="6659" width="11.28515625" customWidth="1"/>
    <col min="6661" max="6661" width="9.5703125" customWidth="1"/>
    <col min="6662" max="6662" width="9.85546875" customWidth="1"/>
    <col min="6663" max="6663" width="8.85546875" customWidth="1"/>
    <col min="6664" max="6664" width="10.5703125" customWidth="1"/>
    <col min="6665" max="6665" width="9.85546875" customWidth="1"/>
    <col min="6667" max="6667" width="11.85546875" customWidth="1"/>
    <col min="6668" max="6668" width="9.42578125" customWidth="1"/>
    <col min="6669" max="6669" width="12" customWidth="1"/>
    <col min="6670" max="6670" width="14.140625" customWidth="1"/>
    <col min="6914" max="6914" width="20.28515625" customWidth="1"/>
    <col min="6915" max="6915" width="11.28515625" customWidth="1"/>
    <col min="6917" max="6917" width="9.5703125" customWidth="1"/>
    <col min="6918" max="6918" width="9.85546875" customWidth="1"/>
    <col min="6919" max="6919" width="8.85546875" customWidth="1"/>
    <col min="6920" max="6920" width="10.5703125" customWidth="1"/>
    <col min="6921" max="6921" width="9.85546875" customWidth="1"/>
    <col min="6923" max="6923" width="11.85546875" customWidth="1"/>
    <col min="6924" max="6924" width="9.42578125" customWidth="1"/>
    <col min="6925" max="6925" width="12" customWidth="1"/>
    <col min="6926" max="6926" width="14.140625" customWidth="1"/>
    <col min="7170" max="7170" width="20.28515625" customWidth="1"/>
    <col min="7171" max="7171" width="11.28515625" customWidth="1"/>
    <col min="7173" max="7173" width="9.5703125" customWidth="1"/>
    <col min="7174" max="7174" width="9.85546875" customWidth="1"/>
    <col min="7175" max="7175" width="8.85546875" customWidth="1"/>
    <col min="7176" max="7176" width="10.5703125" customWidth="1"/>
    <col min="7177" max="7177" width="9.85546875" customWidth="1"/>
    <col min="7179" max="7179" width="11.85546875" customWidth="1"/>
    <col min="7180" max="7180" width="9.42578125" customWidth="1"/>
    <col min="7181" max="7181" width="12" customWidth="1"/>
    <col min="7182" max="7182" width="14.140625" customWidth="1"/>
    <col min="7426" max="7426" width="20.28515625" customWidth="1"/>
    <col min="7427" max="7427" width="11.28515625" customWidth="1"/>
    <col min="7429" max="7429" width="9.5703125" customWidth="1"/>
    <col min="7430" max="7430" width="9.85546875" customWidth="1"/>
    <col min="7431" max="7431" width="8.85546875" customWidth="1"/>
    <col min="7432" max="7432" width="10.5703125" customWidth="1"/>
    <col min="7433" max="7433" width="9.85546875" customWidth="1"/>
    <col min="7435" max="7435" width="11.85546875" customWidth="1"/>
    <col min="7436" max="7436" width="9.42578125" customWidth="1"/>
    <col min="7437" max="7437" width="12" customWidth="1"/>
    <col min="7438" max="7438" width="14.140625" customWidth="1"/>
    <col min="7682" max="7682" width="20.28515625" customWidth="1"/>
    <col min="7683" max="7683" width="11.28515625" customWidth="1"/>
    <col min="7685" max="7685" width="9.5703125" customWidth="1"/>
    <col min="7686" max="7686" width="9.85546875" customWidth="1"/>
    <col min="7687" max="7687" width="8.85546875" customWidth="1"/>
    <col min="7688" max="7688" width="10.5703125" customWidth="1"/>
    <col min="7689" max="7689" width="9.85546875" customWidth="1"/>
    <col min="7691" max="7691" width="11.85546875" customWidth="1"/>
    <col min="7692" max="7692" width="9.42578125" customWidth="1"/>
    <col min="7693" max="7693" width="12" customWidth="1"/>
    <col min="7694" max="7694" width="14.140625" customWidth="1"/>
    <col min="7938" max="7938" width="20.28515625" customWidth="1"/>
    <col min="7939" max="7939" width="11.28515625" customWidth="1"/>
    <col min="7941" max="7941" width="9.5703125" customWidth="1"/>
    <col min="7942" max="7942" width="9.85546875" customWidth="1"/>
    <col min="7943" max="7943" width="8.85546875" customWidth="1"/>
    <col min="7944" max="7944" width="10.5703125" customWidth="1"/>
    <col min="7945" max="7945" width="9.85546875" customWidth="1"/>
    <col min="7947" max="7947" width="11.85546875" customWidth="1"/>
    <col min="7948" max="7948" width="9.42578125" customWidth="1"/>
    <col min="7949" max="7949" width="12" customWidth="1"/>
    <col min="7950" max="7950" width="14.140625" customWidth="1"/>
    <col min="8194" max="8194" width="20.28515625" customWidth="1"/>
    <col min="8195" max="8195" width="11.28515625" customWidth="1"/>
    <col min="8197" max="8197" width="9.5703125" customWidth="1"/>
    <col min="8198" max="8198" width="9.85546875" customWidth="1"/>
    <col min="8199" max="8199" width="8.85546875" customWidth="1"/>
    <col min="8200" max="8200" width="10.5703125" customWidth="1"/>
    <col min="8201" max="8201" width="9.85546875" customWidth="1"/>
    <col min="8203" max="8203" width="11.85546875" customWidth="1"/>
    <col min="8204" max="8204" width="9.42578125" customWidth="1"/>
    <col min="8205" max="8205" width="12" customWidth="1"/>
    <col min="8206" max="8206" width="14.140625" customWidth="1"/>
    <col min="8450" max="8450" width="20.28515625" customWidth="1"/>
    <col min="8451" max="8451" width="11.28515625" customWidth="1"/>
    <col min="8453" max="8453" width="9.5703125" customWidth="1"/>
    <col min="8454" max="8454" width="9.85546875" customWidth="1"/>
    <col min="8455" max="8455" width="8.85546875" customWidth="1"/>
    <col min="8456" max="8456" width="10.5703125" customWidth="1"/>
    <col min="8457" max="8457" width="9.85546875" customWidth="1"/>
    <col min="8459" max="8459" width="11.85546875" customWidth="1"/>
    <col min="8460" max="8460" width="9.42578125" customWidth="1"/>
    <col min="8461" max="8461" width="12" customWidth="1"/>
    <col min="8462" max="8462" width="14.140625" customWidth="1"/>
    <col min="8706" max="8706" width="20.28515625" customWidth="1"/>
    <col min="8707" max="8707" width="11.28515625" customWidth="1"/>
    <col min="8709" max="8709" width="9.5703125" customWidth="1"/>
    <col min="8710" max="8710" width="9.85546875" customWidth="1"/>
    <col min="8711" max="8711" width="8.85546875" customWidth="1"/>
    <col min="8712" max="8712" width="10.5703125" customWidth="1"/>
    <col min="8713" max="8713" width="9.85546875" customWidth="1"/>
    <col min="8715" max="8715" width="11.85546875" customWidth="1"/>
    <col min="8716" max="8716" width="9.42578125" customWidth="1"/>
    <col min="8717" max="8717" width="12" customWidth="1"/>
    <col min="8718" max="8718" width="14.140625" customWidth="1"/>
    <col min="8962" max="8962" width="20.28515625" customWidth="1"/>
    <col min="8963" max="8963" width="11.28515625" customWidth="1"/>
    <col min="8965" max="8965" width="9.5703125" customWidth="1"/>
    <col min="8966" max="8966" width="9.85546875" customWidth="1"/>
    <col min="8967" max="8967" width="8.85546875" customWidth="1"/>
    <col min="8968" max="8968" width="10.5703125" customWidth="1"/>
    <col min="8969" max="8969" width="9.85546875" customWidth="1"/>
    <col min="8971" max="8971" width="11.85546875" customWidth="1"/>
    <col min="8972" max="8972" width="9.42578125" customWidth="1"/>
    <col min="8973" max="8973" width="12" customWidth="1"/>
    <col min="8974" max="8974" width="14.140625" customWidth="1"/>
    <col min="9218" max="9218" width="20.28515625" customWidth="1"/>
    <col min="9219" max="9219" width="11.28515625" customWidth="1"/>
    <col min="9221" max="9221" width="9.5703125" customWidth="1"/>
    <col min="9222" max="9222" width="9.85546875" customWidth="1"/>
    <col min="9223" max="9223" width="8.85546875" customWidth="1"/>
    <col min="9224" max="9224" width="10.5703125" customWidth="1"/>
    <col min="9225" max="9225" width="9.85546875" customWidth="1"/>
    <col min="9227" max="9227" width="11.85546875" customWidth="1"/>
    <col min="9228" max="9228" width="9.42578125" customWidth="1"/>
    <col min="9229" max="9229" width="12" customWidth="1"/>
    <col min="9230" max="9230" width="14.140625" customWidth="1"/>
    <col min="9474" max="9474" width="20.28515625" customWidth="1"/>
    <col min="9475" max="9475" width="11.28515625" customWidth="1"/>
    <col min="9477" max="9477" width="9.5703125" customWidth="1"/>
    <col min="9478" max="9478" width="9.85546875" customWidth="1"/>
    <col min="9479" max="9479" width="8.85546875" customWidth="1"/>
    <col min="9480" max="9480" width="10.5703125" customWidth="1"/>
    <col min="9481" max="9481" width="9.85546875" customWidth="1"/>
    <col min="9483" max="9483" width="11.85546875" customWidth="1"/>
    <col min="9484" max="9484" width="9.42578125" customWidth="1"/>
    <col min="9485" max="9485" width="12" customWidth="1"/>
    <col min="9486" max="9486" width="14.140625" customWidth="1"/>
    <col min="9730" max="9730" width="20.28515625" customWidth="1"/>
    <col min="9731" max="9731" width="11.28515625" customWidth="1"/>
    <col min="9733" max="9733" width="9.5703125" customWidth="1"/>
    <col min="9734" max="9734" width="9.85546875" customWidth="1"/>
    <col min="9735" max="9735" width="8.85546875" customWidth="1"/>
    <col min="9736" max="9736" width="10.5703125" customWidth="1"/>
    <col min="9737" max="9737" width="9.85546875" customWidth="1"/>
    <col min="9739" max="9739" width="11.85546875" customWidth="1"/>
    <col min="9740" max="9740" width="9.42578125" customWidth="1"/>
    <col min="9741" max="9741" width="12" customWidth="1"/>
    <col min="9742" max="9742" width="14.140625" customWidth="1"/>
    <col min="9986" max="9986" width="20.28515625" customWidth="1"/>
    <col min="9987" max="9987" width="11.28515625" customWidth="1"/>
    <col min="9989" max="9989" width="9.5703125" customWidth="1"/>
    <col min="9990" max="9990" width="9.85546875" customWidth="1"/>
    <col min="9991" max="9991" width="8.85546875" customWidth="1"/>
    <col min="9992" max="9992" width="10.5703125" customWidth="1"/>
    <col min="9993" max="9993" width="9.85546875" customWidth="1"/>
    <col min="9995" max="9995" width="11.85546875" customWidth="1"/>
    <col min="9996" max="9996" width="9.42578125" customWidth="1"/>
    <col min="9997" max="9997" width="12" customWidth="1"/>
    <col min="9998" max="9998" width="14.140625" customWidth="1"/>
    <col min="10242" max="10242" width="20.28515625" customWidth="1"/>
    <col min="10243" max="10243" width="11.28515625" customWidth="1"/>
    <col min="10245" max="10245" width="9.5703125" customWidth="1"/>
    <col min="10246" max="10246" width="9.85546875" customWidth="1"/>
    <col min="10247" max="10247" width="8.85546875" customWidth="1"/>
    <col min="10248" max="10248" width="10.5703125" customWidth="1"/>
    <col min="10249" max="10249" width="9.85546875" customWidth="1"/>
    <col min="10251" max="10251" width="11.85546875" customWidth="1"/>
    <col min="10252" max="10252" width="9.42578125" customWidth="1"/>
    <col min="10253" max="10253" width="12" customWidth="1"/>
    <col min="10254" max="10254" width="14.140625" customWidth="1"/>
    <col min="10498" max="10498" width="20.28515625" customWidth="1"/>
    <col min="10499" max="10499" width="11.28515625" customWidth="1"/>
    <col min="10501" max="10501" width="9.5703125" customWidth="1"/>
    <col min="10502" max="10502" width="9.85546875" customWidth="1"/>
    <col min="10503" max="10503" width="8.85546875" customWidth="1"/>
    <col min="10504" max="10504" width="10.5703125" customWidth="1"/>
    <col min="10505" max="10505" width="9.85546875" customWidth="1"/>
    <col min="10507" max="10507" width="11.85546875" customWidth="1"/>
    <col min="10508" max="10508" width="9.42578125" customWidth="1"/>
    <col min="10509" max="10509" width="12" customWidth="1"/>
    <col min="10510" max="10510" width="14.140625" customWidth="1"/>
    <col min="10754" max="10754" width="20.28515625" customWidth="1"/>
    <col min="10755" max="10755" width="11.28515625" customWidth="1"/>
    <col min="10757" max="10757" width="9.5703125" customWidth="1"/>
    <col min="10758" max="10758" width="9.85546875" customWidth="1"/>
    <col min="10759" max="10759" width="8.85546875" customWidth="1"/>
    <col min="10760" max="10760" width="10.5703125" customWidth="1"/>
    <col min="10761" max="10761" width="9.85546875" customWidth="1"/>
    <col min="10763" max="10763" width="11.85546875" customWidth="1"/>
    <col min="10764" max="10764" width="9.42578125" customWidth="1"/>
    <col min="10765" max="10765" width="12" customWidth="1"/>
    <col min="10766" max="10766" width="14.140625" customWidth="1"/>
    <col min="11010" max="11010" width="20.28515625" customWidth="1"/>
    <col min="11011" max="11011" width="11.28515625" customWidth="1"/>
    <col min="11013" max="11013" width="9.5703125" customWidth="1"/>
    <col min="11014" max="11014" width="9.85546875" customWidth="1"/>
    <col min="11015" max="11015" width="8.85546875" customWidth="1"/>
    <col min="11016" max="11016" width="10.5703125" customWidth="1"/>
    <col min="11017" max="11017" width="9.85546875" customWidth="1"/>
    <col min="11019" max="11019" width="11.85546875" customWidth="1"/>
    <col min="11020" max="11020" width="9.42578125" customWidth="1"/>
    <col min="11021" max="11021" width="12" customWidth="1"/>
    <col min="11022" max="11022" width="14.140625" customWidth="1"/>
    <col min="11266" max="11266" width="20.28515625" customWidth="1"/>
    <col min="11267" max="11267" width="11.28515625" customWidth="1"/>
    <col min="11269" max="11269" width="9.5703125" customWidth="1"/>
    <col min="11270" max="11270" width="9.85546875" customWidth="1"/>
    <col min="11271" max="11271" width="8.85546875" customWidth="1"/>
    <col min="11272" max="11272" width="10.5703125" customWidth="1"/>
    <col min="11273" max="11273" width="9.85546875" customWidth="1"/>
    <col min="11275" max="11275" width="11.85546875" customWidth="1"/>
    <col min="11276" max="11276" width="9.42578125" customWidth="1"/>
    <col min="11277" max="11277" width="12" customWidth="1"/>
    <col min="11278" max="11278" width="14.140625" customWidth="1"/>
    <col min="11522" max="11522" width="20.28515625" customWidth="1"/>
    <col min="11523" max="11523" width="11.28515625" customWidth="1"/>
    <col min="11525" max="11525" width="9.5703125" customWidth="1"/>
    <col min="11526" max="11526" width="9.85546875" customWidth="1"/>
    <col min="11527" max="11527" width="8.85546875" customWidth="1"/>
    <col min="11528" max="11528" width="10.5703125" customWidth="1"/>
    <col min="11529" max="11529" width="9.85546875" customWidth="1"/>
    <col min="11531" max="11531" width="11.85546875" customWidth="1"/>
    <col min="11532" max="11532" width="9.42578125" customWidth="1"/>
    <col min="11533" max="11533" width="12" customWidth="1"/>
    <col min="11534" max="11534" width="14.140625" customWidth="1"/>
    <col min="11778" max="11778" width="20.28515625" customWidth="1"/>
    <col min="11779" max="11779" width="11.28515625" customWidth="1"/>
    <col min="11781" max="11781" width="9.5703125" customWidth="1"/>
    <col min="11782" max="11782" width="9.85546875" customWidth="1"/>
    <col min="11783" max="11783" width="8.85546875" customWidth="1"/>
    <col min="11784" max="11784" width="10.5703125" customWidth="1"/>
    <col min="11785" max="11785" width="9.85546875" customWidth="1"/>
    <col min="11787" max="11787" width="11.85546875" customWidth="1"/>
    <col min="11788" max="11788" width="9.42578125" customWidth="1"/>
    <col min="11789" max="11789" width="12" customWidth="1"/>
    <col min="11790" max="11790" width="14.140625" customWidth="1"/>
    <col min="12034" max="12034" width="20.28515625" customWidth="1"/>
    <col min="12035" max="12035" width="11.28515625" customWidth="1"/>
    <col min="12037" max="12037" width="9.5703125" customWidth="1"/>
    <col min="12038" max="12038" width="9.85546875" customWidth="1"/>
    <col min="12039" max="12039" width="8.85546875" customWidth="1"/>
    <col min="12040" max="12040" width="10.5703125" customWidth="1"/>
    <col min="12041" max="12041" width="9.85546875" customWidth="1"/>
    <col min="12043" max="12043" width="11.85546875" customWidth="1"/>
    <col min="12044" max="12044" width="9.42578125" customWidth="1"/>
    <col min="12045" max="12045" width="12" customWidth="1"/>
    <col min="12046" max="12046" width="14.140625" customWidth="1"/>
    <col min="12290" max="12290" width="20.28515625" customWidth="1"/>
    <col min="12291" max="12291" width="11.28515625" customWidth="1"/>
    <col min="12293" max="12293" width="9.5703125" customWidth="1"/>
    <col min="12294" max="12294" width="9.85546875" customWidth="1"/>
    <col min="12295" max="12295" width="8.85546875" customWidth="1"/>
    <col min="12296" max="12296" width="10.5703125" customWidth="1"/>
    <col min="12297" max="12297" width="9.85546875" customWidth="1"/>
    <col min="12299" max="12299" width="11.85546875" customWidth="1"/>
    <col min="12300" max="12300" width="9.42578125" customWidth="1"/>
    <col min="12301" max="12301" width="12" customWidth="1"/>
    <col min="12302" max="12302" width="14.140625" customWidth="1"/>
    <col min="12546" max="12546" width="20.28515625" customWidth="1"/>
    <col min="12547" max="12547" width="11.28515625" customWidth="1"/>
    <col min="12549" max="12549" width="9.5703125" customWidth="1"/>
    <col min="12550" max="12550" width="9.85546875" customWidth="1"/>
    <col min="12551" max="12551" width="8.85546875" customWidth="1"/>
    <col min="12552" max="12552" width="10.5703125" customWidth="1"/>
    <col min="12553" max="12553" width="9.85546875" customWidth="1"/>
    <col min="12555" max="12555" width="11.85546875" customWidth="1"/>
    <col min="12556" max="12556" width="9.42578125" customWidth="1"/>
    <col min="12557" max="12557" width="12" customWidth="1"/>
    <col min="12558" max="12558" width="14.140625" customWidth="1"/>
    <col min="12802" max="12802" width="20.28515625" customWidth="1"/>
    <col min="12803" max="12803" width="11.28515625" customWidth="1"/>
    <col min="12805" max="12805" width="9.5703125" customWidth="1"/>
    <col min="12806" max="12806" width="9.85546875" customWidth="1"/>
    <col min="12807" max="12807" width="8.85546875" customWidth="1"/>
    <col min="12808" max="12808" width="10.5703125" customWidth="1"/>
    <col min="12809" max="12809" width="9.85546875" customWidth="1"/>
    <col min="12811" max="12811" width="11.85546875" customWidth="1"/>
    <col min="12812" max="12812" width="9.42578125" customWidth="1"/>
    <col min="12813" max="12813" width="12" customWidth="1"/>
    <col min="12814" max="12814" width="14.140625" customWidth="1"/>
    <col min="13058" max="13058" width="20.28515625" customWidth="1"/>
    <col min="13059" max="13059" width="11.28515625" customWidth="1"/>
    <col min="13061" max="13061" width="9.5703125" customWidth="1"/>
    <col min="13062" max="13062" width="9.85546875" customWidth="1"/>
    <col min="13063" max="13063" width="8.85546875" customWidth="1"/>
    <col min="13064" max="13064" width="10.5703125" customWidth="1"/>
    <col min="13065" max="13065" width="9.85546875" customWidth="1"/>
    <col min="13067" max="13067" width="11.85546875" customWidth="1"/>
    <col min="13068" max="13068" width="9.42578125" customWidth="1"/>
    <col min="13069" max="13069" width="12" customWidth="1"/>
    <col min="13070" max="13070" width="14.140625" customWidth="1"/>
    <col min="13314" max="13314" width="20.28515625" customWidth="1"/>
    <col min="13315" max="13315" width="11.28515625" customWidth="1"/>
    <col min="13317" max="13317" width="9.5703125" customWidth="1"/>
    <col min="13318" max="13318" width="9.85546875" customWidth="1"/>
    <col min="13319" max="13319" width="8.85546875" customWidth="1"/>
    <col min="13320" max="13320" width="10.5703125" customWidth="1"/>
    <col min="13321" max="13321" width="9.85546875" customWidth="1"/>
    <col min="13323" max="13323" width="11.85546875" customWidth="1"/>
    <col min="13324" max="13324" width="9.42578125" customWidth="1"/>
    <col min="13325" max="13325" width="12" customWidth="1"/>
    <col min="13326" max="13326" width="14.140625" customWidth="1"/>
    <col min="13570" max="13570" width="20.28515625" customWidth="1"/>
    <col min="13571" max="13571" width="11.28515625" customWidth="1"/>
    <col min="13573" max="13573" width="9.5703125" customWidth="1"/>
    <col min="13574" max="13574" width="9.85546875" customWidth="1"/>
    <col min="13575" max="13575" width="8.85546875" customWidth="1"/>
    <col min="13576" max="13576" width="10.5703125" customWidth="1"/>
    <col min="13577" max="13577" width="9.85546875" customWidth="1"/>
    <col min="13579" max="13579" width="11.85546875" customWidth="1"/>
    <col min="13580" max="13580" width="9.42578125" customWidth="1"/>
    <col min="13581" max="13581" width="12" customWidth="1"/>
    <col min="13582" max="13582" width="14.140625" customWidth="1"/>
    <col min="13826" max="13826" width="20.28515625" customWidth="1"/>
    <col min="13827" max="13827" width="11.28515625" customWidth="1"/>
    <col min="13829" max="13829" width="9.5703125" customWidth="1"/>
    <col min="13830" max="13830" width="9.85546875" customWidth="1"/>
    <col min="13831" max="13831" width="8.85546875" customWidth="1"/>
    <col min="13832" max="13832" width="10.5703125" customWidth="1"/>
    <col min="13833" max="13833" width="9.85546875" customWidth="1"/>
    <col min="13835" max="13835" width="11.85546875" customWidth="1"/>
    <col min="13836" max="13836" width="9.42578125" customWidth="1"/>
    <col min="13837" max="13837" width="12" customWidth="1"/>
    <col min="13838" max="13838" width="14.140625" customWidth="1"/>
    <col min="14082" max="14082" width="20.28515625" customWidth="1"/>
    <col min="14083" max="14083" width="11.28515625" customWidth="1"/>
    <col min="14085" max="14085" width="9.5703125" customWidth="1"/>
    <col min="14086" max="14086" width="9.85546875" customWidth="1"/>
    <col min="14087" max="14087" width="8.85546875" customWidth="1"/>
    <col min="14088" max="14088" width="10.5703125" customWidth="1"/>
    <col min="14089" max="14089" width="9.85546875" customWidth="1"/>
    <col min="14091" max="14091" width="11.85546875" customWidth="1"/>
    <col min="14092" max="14092" width="9.42578125" customWidth="1"/>
    <col min="14093" max="14093" width="12" customWidth="1"/>
    <col min="14094" max="14094" width="14.140625" customWidth="1"/>
    <col min="14338" max="14338" width="20.28515625" customWidth="1"/>
    <col min="14339" max="14339" width="11.28515625" customWidth="1"/>
    <col min="14341" max="14341" width="9.5703125" customWidth="1"/>
    <col min="14342" max="14342" width="9.85546875" customWidth="1"/>
    <col min="14343" max="14343" width="8.85546875" customWidth="1"/>
    <col min="14344" max="14344" width="10.5703125" customWidth="1"/>
    <col min="14345" max="14345" width="9.85546875" customWidth="1"/>
    <col min="14347" max="14347" width="11.85546875" customWidth="1"/>
    <col min="14348" max="14348" width="9.42578125" customWidth="1"/>
    <col min="14349" max="14349" width="12" customWidth="1"/>
    <col min="14350" max="14350" width="14.140625" customWidth="1"/>
    <col min="14594" max="14594" width="20.28515625" customWidth="1"/>
    <col min="14595" max="14595" width="11.28515625" customWidth="1"/>
    <col min="14597" max="14597" width="9.5703125" customWidth="1"/>
    <col min="14598" max="14598" width="9.85546875" customWidth="1"/>
    <col min="14599" max="14599" width="8.85546875" customWidth="1"/>
    <col min="14600" max="14600" width="10.5703125" customWidth="1"/>
    <col min="14601" max="14601" width="9.85546875" customWidth="1"/>
    <col min="14603" max="14603" width="11.85546875" customWidth="1"/>
    <col min="14604" max="14604" width="9.42578125" customWidth="1"/>
    <col min="14605" max="14605" width="12" customWidth="1"/>
    <col min="14606" max="14606" width="14.140625" customWidth="1"/>
    <col min="14850" max="14850" width="20.28515625" customWidth="1"/>
    <col min="14851" max="14851" width="11.28515625" customWidth="1"/>
    <col min="14853" max="14853" width="9.5703125" customWidth="1"/>
    <col min="14854" max="14854" width="9.85546875" customWidth="1"/>
    <col min="14855" max="14855" width="8.85546875" customWidth="1"/>
    <col min="14856" max="14856" width="10.5703125" customWidth="1"/>
    <col min="14857" max="14857" width="9.85546875" customWidth="1"/>
    <col min="14859" max="14859" width="11.85546875" customWidth="1"/>
    <col min="14860" max="14860" width="9.42578125" customWidth="1"/>
    <col min="14861" max="14861" width="12" customWidth="1"/>
    <col min="14862" max="14862" width="14.140625" customWidth="1"/>
    <col min="15106" max="15106" width="20.28515625" customWidth="1"/>
    <col min="15107" max="15107" width="11.28515625" customWidth="1"/>
    <col min="15109" max="15109" width="9.5703125" customWidth="1"/>
    <col min="15110" max="15110" width="9.85546875" customWidth="1"/>
    <col min="15111" max="15111" width="8.85546875" customWidth="1"/>
    <col min="15112" max="15112" width="10.5703125" customWidth="1"/>
    <col min="15113" max="15113" width="9.85546875" customWidth="1"/>
    <col min="15115" max="15115" width="11.85546875" customWidth="1"/>
    <col min="15116" max="15116" width="9.42578125" customWidth="1"/>
    <col min="15117" max="15117" width="12" customWidth="1"/>
    <col min="15118" max="15118" width="14.140625" customWidth="1"/>
    <col min="15362" max="15362" width="20.28515625" customWidth="1"/>
    <col min="15363" max="15363" width="11.28515625" customWidth="1"/>
    <col min="15365" max="15365" width="9.5703125" customWidth="1"/>
    <col min="15366" max="15366" width="9.85546875" customWidth="1"/>
    <col min="15367" max="15367" width="8.85546875" customWidth="1"/>
    <col min="15368" max="15368" width="10.5703125" customWidth="1"/>
    <col min="15369" max="15369" width="9.85546875" customWidth="1"/>
    <col min="15371" max="15371" width="11.85546875" customWidth="1"/>
    <col min="15372" max="15372" width="9.42578125" customWidth="1"/>
    <col min="15373" max="15373" width="12" customWidth="1"/>
    <col min="15374" max="15374" width="14.140625" customWidth="1"/>
    <col min="15618" max="15618" width="20.28515625" customWidth="1"/>
    <col min="15619" max="15619" width="11.28515625" customWidth="1"/>
    <col min="15621" max="15621" width="9.5703125" customWidth="1"/>
    <col min="15622" max="15622" width="9.85546875" customWidth="1"/>
    <col min="15623" max="15623" width="8.85546875" customWidth="1"/>
    <col min="15624" max="15624" width="10.5703125" customWidth="1"/>
    <col min="15625" max="15625" width="9.85546875" customWidth="1"/>
    <col min="15627" max="15627" width="11.85546875" customWidth="1"/>
    <col min="15628" max="15628" width="9.42578125" customWidth="1"/>
    <col min="15629" max="15629" width="12" customWidth="1"/>
    <col min="15630" max="15630" width="14.140625" customWidth="1"/>
    <col min="15874" max="15874" width="20.28515625" customWidth="1"/>
    <col min="15875" max="15875" width="11.28515625" customWidth="1"/>
    <col min="15877" max="15877" width="9.5703125" customWidth="1"/>
    <col min="15878" max="15878" width="9.85546875" customWidth="1"/>
    <col min="15879" max="15879" width="8.85546875" customWidth="1"/>
    <col min="15880" max="15880" width="10.5703125" customWidth="1"/>
    <col min="15881" max="15881" width="9.85546875" customWidth="1"/>
    <col min="15883" max="15883" width="11.85546875" customWidth="1"/>
    <col min="15884" max="15884" width="9.42578125" customWidth="1"/>
    <col min="15885" max="15885" width="12" customWidth="1"/>
    <col min="15886" max="15886" width="14.140625" customWidth="1"/>
    <col min="16130" max="16130" width="20.28515625" customWidth="1"/>
    <col min="16131" max="16131" width="11.28515625" customWidth="1"/>
    <col min="16133" max="16133" width="9.5703125" customWidth="1"/>
    <col min="16134" max="16134" width="9.85546875" customWidth="1"/>
    <col min="16135" max="16135" width="8.85546875" customWidth="1"/>
    <col min="16136" max="16136" width="10.5703125" customWidth="1"/>
    <col min="16137" max="16137" width="9.85546875" customWidth="1"/>
    <col min="16139" max="16139" width="11.85546875" customWidth="1"/>
    <col min="16140" max="16140" width="9.42578125" customWidth="1"/>
    <col min="16141" max="16141" width="12" customWidth="1"/>
    <col min="16142" max="16142" width="14.140625" customWidth="1"/>
  </cols>
  <sheetData>
    <row r="1" spans="1:19" ht="12.75" customHeight="1">
      <c r="D1" s="1147"/>
      <c r="E1" s="1147"/>
      <c r="F1" s="1147"/>
      <c r="G1" s="1147"/>
      <c r="H1" s="1147"/>
      <c r="I1" s="1147"/>
      <c r="J1" s="1147"/>
      <c r="M1" s="475" t="s">
        <v>617</v>
      </c>
    </row>
    <row r="2" spans="1:19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</row>
    <row r="3" spans="1:19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</row>
    <row r="4" spans="1:19" ht="11.25" customHeight="1"/>
    <row r="5" spans="1:19" ht="15.75">
      <c r="A5" s="1235" t="s">
        <v>618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</row>
    <row r="7" spans="1:19">
      <c r="A7" s="1151" t="s">
        <v>520</v>
      </c>
      <c r="B7" s="1151"/>
      <c r="L7" s="1252" t="s">
        <v>523</v>
      </c>
      <c r="M7" s="1252"/>
      <c r="N7" s="1252"/>
      <c r="O7" s="91"/>
    </row>
    <row r="8" spans="1:19" ht="15.75" customHeight="1">
      <c r="A8" s="1232" t="s">
        <v>1</v>
      </c>
      <c r="B8" s="1232" t="s">
        <v>2</v>
      </c>
      <c r="C8" s="1166" t="s">
        <v>598</v>
      </c>
      <c r="D8" s="1166"/>
      <c r="E8" s="1166"/>
      <c r="F8" s="1163"/>
      <c r="G8" s="1163"/>
      <c r="H8" s="1166" t="s">
        <v>599</v>
      </c>
      <c r="I8" s="1166"/>
      <c r="J8" s="1166"/>
      <c r="K8" s="1166"/>
      <c r="L8" s="1166"/>
      <c r="M8" s="1232" t="s">
        <v>600</v>
      </c>
      <c r="N8" s="1204" t="s">
        <v>601</v>
      </c>
    </row>
    <row r="9" spans="1:19" ht="51">
      <c r="A9" s="1233"/>
      <c r="B9" s="1233"/>
      <c r="C9" s="468" t="s">
        <v>602</v>
      </c>
      <c r="D9" s="468" t="s">
        <v>603</v>
      </c>
      <c r="E9" s="468" t="s">
        <v>604</v>
      </c>
      <c r="F9" s="468" t="s">
        <v>605</v>
      </c>
      <c r="G9" s="468" t="s">
        <v>619</v>
      </c>
      <c r="H9" s="468" t="s">
        <v>602</v>
      </c>
      <c r="I9" s="468" t="s">
        <v>603</v>
      </c>
      <c r="J9" s="468" t="s">
        <v>604</v>
      </c>
      <c r="K9" s="469" t="s">
        <v>605</v>
      </c>
      <c r="L9" s="469" t="s">
        <v>620</v>
      </c>
      <c r="M9" s="1233"/>
      <c r="N9" s="1204"/>
      <c r="R9" s="7"/>
      <c r="S9" s="9"/>
    </row>
    <row r="10" spans="1:19" s="11" customFormat="1">
      <c r="A10" s="468">
        <v>1</v>
      </c>
      <c r="B10" s="468">
        <v>2</v>
      </c>
      <c r="C10" s="468">
        <v>3</v>
      </c>
      <c r="D10" s="468">
        <v>4</v>
      </c>
      <c r="E10" s="468">
        <v>5</v>
      </c>
      <c r="F10" s="468">
        <v>6</v>
      </c>
      <c r="G10" s="468">
        <v>7</v>
      </c>
      <c r="H10" s="468">
        <v>8</v>
      </c>
      <c r="I10" s="468">
        <v>9</v>
      </c>
      <c r="J10" s="468">
        <v>10</v>
      </c>
      <c r="K10" s="463">
        <v>11</v>
      </c>
      <c r="L10" s="504">
        <v>12</v>
      </c>
      <c r="M10" s="504">
        <v>13</v>
      </c>
      <c r="N10" s="463">
        <v>14</v>
      </c>
    </row>
    <row r="11" spans="1:19">
      <c r="A11" s="6">
        <v>1</v>
      </c>
      <c r="B11" s="494" t="s">
        <v>444</v>
      </c>
      <c r="C11" s="7">
        <v>296</v>
      </c>
      <c r="D11" s="7">
        <v>0</v>
      </c>
      <c r="E11" s="7">
        <v>6</v>
      </c>
      <c r="F11" s="7">
        <v>2</v>
      </c>
      <c r="G11" s="7">
        <v>304</v>
      </c>
      <c r="H11" s="7">
        <v>296</v>
      </c>
      <c r="I11" s="7">
        <v>0</v>
      </c>
      <c r="J11" s="7">
        <v>0</v>
      </c>
      <c r="K11" s="7">
        <v>2</v>
      </c>
      <c r="L11" s="7">
        <v>298</v>
      </c>
      <c r="M11" s="7">
        <f>G11-L11</f>
        <v>6</v>
      </c>
      <c r="N11" s="7">
        <v>0</v>
      </c>
      <c r="O11">
        <f>I11+K11</f>
        <v>2</v>
      </c>
      <c r="P11">
        <f>H11+I11+K11</f>
        <v>298</v>
      </c>
    </row>
    <row r="12" spans="1:19">
      <c r="A12" s="6">
        <v>2</v>
      </c>
      <c r="B12" s="494" t="s">
        <v>446</v>
      </c>
      <c r="C12" s="7">
        <v>389</v>
      </c>
      <c r="D12" s="7">
        <v>0</v>
      </c>
      <c r="E12" s="7">
        <v>0</v>
      </c>
      <c r="F12" s="7">
        <v>0</v>
      </c>
      <c r="G12" s="7">
        <v>389</v>
      </c>
      <c r="H12" s="7">
        <v>389</v>
      </c>
      <c r="I12" s="7">
        <v>0</v>
      </c>
      <c r="J12" s="7">
        <v>0</v>
      </c>
      <c r="K12" s="7">
        <v>0</v>
      </c>
      <c r="L12" s="7">
        <v>389</v>
      </c>
      <c r="M12" s="7">
        <f t="shared" ref="M12:M62" si="0">G12-L12</f>
        <v>0</v>
      </c>
      <c r="N12" s="7"/>
      <c r="O12">
        <f t="shared" ref="O12:O62" si="1">I12+K12</f>
        <v>0</v>
      </c>
      <c r="P12">
        <f t="shared" ref="P12:P40" si="2">H12+I12+K12</f>
        <v>389</v>
      </c>
    </row>
    <row r="13" spans="1:19">
      <c r="A13" s="6">
        <v>3</v>
      </c>
      <c r="B13" s="494" t="s">
        <v>445</v>
      </c>
      <c r="C13" s="7">
        <v>378</v>
      </c>
      <c r="D13" s="7">
        <v>0</v>
      </c>
      <c r="E13" s="7">
        <v>0</v>
      </c>
      <c r="F13" s="7">
        <v>0</v>
      </c>
      <c r="G13" s="7">
        <v>378</v>
      </c>
      <c r="H13" s="7">
        <v>378</v>
      </c>
      <c r="I13" s="7">
        <v>0</v>
      </c>
      <c r="J13" s="7">
        <v>0</v>
      </c>
      <c r="K13" s="7">
        <v>0</v>
      </c>
      <c r="L13" s="7">
        <v>378</v>
      </c>
      <c r="M13" s="7">
        <f t="shared" si="0"/>
        <v>0</v>
      </c>
      <c r="N13" s="7">
        <v>0</v>
      </c>
      <c r="O13">
        <f t="shared" si="1"/>
        <v>0</v>
      </c>
      <c r="P13">
        <f t="shared" si="2"/>
        <v>378</v>
      </c>
    </row>
    <row r="14" spans="1:19">
      <c r="A14" s="6">
        <v>4</v>
      </c>
      <c r="B14" s="494" t="s">
        <v>447</v>
      </c>
      <c r="C14" s="7">
        <v>383</v>
      </c>
      <c r="D14" s="7">
        <v>0</v>
      </c>
      <c r="E14" s="7">
        <v>0</v>
      </c>
      <c r="F14" s="7">
        <v>0</v>
      </c>
      <c r="G14" s="7">
        <v>383</v>
      </c>
      <c r="H14" s="7">
        <v>383</v>
      </c>
      <c r="I14" s="7">
        <v>0</v>
      </c>
      <c r="J14" s="7">
        <v>0</v>
      </c>
      <c r="K14" s="16">
        <v>0</v>
      </c>
      <c r="L14" s="7">
        <v>383</v>
      </c>
      <c r="M14" s="7">
        <f t="shared" si="0"/>
        <v>0</v>
      </c>
      <c r="N14" s="7">
        <v>0</v>
      </c>
      <c r="O14">
        <f t="shared" si="1"/>
        <v>0</v>
      </c>
      <c r="P14">
        <f t="shared" si="2"/>
        <v>383</v>
      </c>
    </row>
    <row r="15" spans="1:19">
      <c r="A15" s="6">
        <v>5</v>
      </c>
      <c r="B15" s="494" t="s">
        <v>448</v>
      </c>
      <c r="C15" s="7">
        <v>679</v>
      </c>
      <c r="D15" s="7">
        <v>0</v>
      </c>
      <c r="E15" s="7">
        <v>30</v>
      </c>
      <c r="F15" s="7">
        <v>0</v>
      </c>
      <c r="G15" s="7">
        <v>709</v>
      </c>
      <c r="H15" s="7">
        <v>672</v>
      </c>
      <c r="I15" s="7">
        <v>0</v>
      </c>
      <c r="J15" s="7">
        <v>30</v>
      </c>
      <c r="K15" s="7">
        <v>0</v>
      </c>
      <c r="L15" s="7">
        <v>702</v>
      </c>
      <c r="M15" s="7">
        <f t="shared" si="0"/>
        <v>7</v>
      </c>
      <c r="N15" s="7">
        <v>0</v>
      </c>
      <c r="O15">
        <f t="shared" si="1"/>
        <v>0</v>
      </c>
      <c r="P15">
        <f t="shared" si="2"/>
        <v>672</v>
      </c>
    </row>
    <row r="16" spans="1:19">
      <c r="A16" s="6">
        <v>6</v>
      </c>
      <c r="B16" s="494" t="s">
        <v>449</v>
      </c>
      <c r="C16" s="7">
        <v>770</v>
      </c>
      <c r="D16" s="7">
        <v>2</v>
      </c>
      <c r="E16" s="7">
        <v>0</v>
      </c>
      <c r="F16" s="7">
        <v>2</v>
      </c>
      <c r="G16" s="7">
        <v>774</v>
      </c>
      <c r="H16" s="7">
        <v>770</v>
      </c>
      <c r="I16" s="7">
        <v>2</v>
      </c>
      <c r="J16" s="7">
        <v>0</v>
      </c>
      <c r="K16" s="7">
        <v>2</v>
      </c>
      <c r="L16" s="7">
        <v>774</v>
      </c>
      <c r="M16" s="7">
        <f t="shared" si="0"/>
        <v>0</v>
      </c>
      <c r="N16" s="7">
        <v>0</v>
      </c>
      <c r="O16">
        <f t="shared" si="1"/>
        <v>4</v>
      </c>
      <c r="P16">
        <f t="shared" si="2"/>
        <v>774</v>
      </c>
    </row>
    <row r="17" spans="1:16">
      <c r="A17" s="6">
        <v>7</v>
      </c>
      <c r="B17" s="494" t="s">
        <v>450</v>
      </c>
      <c r="C17" s="7">
        <v>868</v>
      </c>
      <c r="D17" s="7">
        <v>5</v>
      </c>
      <c r="E17" s="7">
        <v>0</v>
      </c>
      <c r="F17" s="7">
        <v>1</v>
      </c>
      <c r="G17" s="7">
        <v>874</v>
      </c>
      <c r="H17" s="7">
        <v>868</v>
      </c>
      <c r="I17" s="7">
        <v>5</v>
      </c>
      <c r="J17" s="7">
        <v>0</v>
      </c>
      <c r="K17" s="7">
        <v>1</v>
      </c>
      <c r="L17" s="7">
        <v>874</v>
      </c>
      <c r="M17" s="7">
        <f t="shared" si="0"/>
        <v>0</v>
      </c>
      <c r="N17" s="7">
        <v>0</v>
      </c>
      <c r="O17">
        <f t="shared" si="1"/>
        <v>6</v>
      </c>
      <c r="P17">
        <f t="shared" si="2"/>
        <v>874</v>
      </c>
    </row>
    <row r="18" spans="1:16">
      <c r="A18" s="6">
        <v>8</v>
      </c>
      <c r="B18" s="494" t="s">
        <v>451</v>
      </c>
      <c r="C18" s="7">
        <v>728</v>
      </c>
      <c r="D18" s="7">
        <v>0</v>
      </c>
      <c r="E18" s="7">
        <v>0</v>
      </c>
      <c r="F18" s="7">
        <v>0</v>
      </c>
      <c r="G18" s="7">
        <v>728</v>
      </c>
      <c r="H18" s="7">
        <v>728</v>
      </c>
      <c r="I18" s="7">
        <v>0</v>
      </c>
      <c r="J18" s="7">
        <v>0</v>
      </c>
      <c r="K18" s="7">
        <v>0</v>
      </c>
      <c r="L18" s="7">
        <v>728</v>
      </c>
      <c r="M18" s="7">
        <f t="shared" si="0"/>
        <v>0</v>
      </c>
      <c r="N18" s="7">
        <v>0</v>
      </c>
      <c r="O18">
        <f t="shared" si="1"/>
        <v>0</v>
      </c>
      <c r="P18">
        <f t="shared" si="2"/>
        <v>728</v>
      </c>
    </row>
    <row r="19" spans="1:16">
      <c r="A19" s="6">
        <v>9</v>
      </c>
      <c r="B19" s="494" t="s">
        <v>452</v>
      </c>
      <c r="C19" s="7">
        <v>365</v>
      </c>
      <c r="D19" s="7">
        <v>12</v>
      </c>
      <c r="E19" s="7">
        <v>0</v>
      </c>
      <c r="F19" s="7">
        <v>184</v>
      </c>
      <c r="G19" s="7">
        <v>561</v>
      </c>
      <c r="H19" s="7">
        <v>365</v>
      </c>
      <c r="I19" s="7">
        <v>12</v>
      </c>
      <c r="J19" s="7">
        <v>0</v>
      </c>
      <c r="K19" s="7">
        <v>184</v>
      </c>
      <c r="L19" s="7">
        <v>561</v>
      </c>
      <c r="M19" s="7">
        <f t="shared" si="0"/>
        <v>0</v>
      </c>
      <c r="N19" s="7">
        <v>0</v>
      </c>
      <c r="O19">
        <f t="shared" si="1"/>
        <v>196</v>
      </c>
      <c r="P19">
        <f t="shared" si="2"/>
        <v>561</v>
      </c>
    </row>
    <row r="20" spans="1:16">
      <c r="A20" s="6">
        <v>10</v>
      </c>
      <c r="B20" s="494" t="s">
        <v>453</v>
      </c>
      <c r="C20" s="7">
        <v>209</v>
      </c>
      <c r="D20" s="7">
        <v>6</v>
      </c>
      <c r="E20" s="7">
        <v>0</v>
      </c>
      <c r="F20" s="7">
        <v>3</v>
      </c>
      <c r="G20" s="7">
        <v>218</v>
      </c>
      <c r="H20" s="7">
        <v>209</v>
      </c>
      <c r="I20" s="7">
        <v>6</v>
      </c>
      <c r="J20" s="7">
        <v>0</v>
      </c>
      <c r="K20" s="7">
        <v>3</v>
      </c>
      <c r="L20" s="7">
        <v>218</v>
      </c>
      <c r="M20" s="7">
        <f t="shared" si="0"/>
        <v>0</v>
      </c>
      <c r="N20" s="7">
        <v>0</v>
      </c>
      <c r="O20">
        <f t="shared" si="1"/>
        <v>9</v>
      </c>
      <c r="P20">
        <f t="shared" si="2"/>
        <v>218</v>
      </c>
    </row>
    <row r="21" spans="1:16">
      <c r="A21" s="6">
        <v>11</v>
      </c>
      <c r="B21" s="494" t="s">
        <v>454</v>
      </c>
      <c r="C21" s="7">
        <v>752</v>
      </c>
      <c r="D21" s="7">
        <v>0</v>
      </c>
      <c r="E21" s="7">
        <v>0</v>
      </c>
      <c r="F21" s="7">
        <v>10</v>
      </c>
      <c r="G21" s="7">
        <v>762</v>
      </c>
      <c r="H21" s="7">
        <v>752</v>
      </c>
      <c r="I21" s="7">
        <v>0</v>
      </c>
      <c r="J21" s="7">
        <v>0</v>
      </c>
      <c r="K21" s="7">
        <v>10</v>
      </c>
      <c r="L21" s="7">
        <v>762</v>
      </c>
      <c r="M21" s="7">
        <f t="shared" si="0"/>
        <v>0</v>
      </c>
      <c r="N21" s="7">
        <v>0</v>
      </c>
      <c r="O21">
        <f t="shared" si="1"/>
        <v>10</v>
      </c>
      <c r="P21">
        <f t="shared" si="2"/>
        <v>762</v>
      </c>
    </row>
    <row r="22" spans="1:16">
      <c r="A22" s="6">
        <v>12</v>
      </c>
      <c r="B22" s="494" t="s">
        <v>455</v>
      </c>
      <c r="C22" s="7">
        <v>1025</v>
      </c>
      <c r="D22" s="7">
        <v>22</v>
      </c>
      <c r="E22" s="7">
        <v>0</v>
      </c>
      <c r="F22" s="7">
        <v>2</v>
      </c>
      <c r="G22" s="500">
        <v>1049</v>
      </c>
      <c r="H22" s="7">
        <v>1025</v>
      </c>
      <c r="I22" s="505">
        <v>22</v>
      </c>
      <c r="J22" s="7">
        <v>0</v>
      </c>
      <c r="K22" s="7">
        <v>2</v>
      </c>
      <c r="L22" s="7">
        <v>1049</v>
      </c>
      <c r="M22" s="7">
        <f t="shared" si="0"/>
        <v>0</v>
      </c>
      <c r="N22" s="7">
        <v>0</v>
      </c>
      <c r="O22">
        <f t="shared" si="1"/>
        <v>24</v>
      </c>
      <c r="P22">
        <f t="shared" si="2"/>
        <v>1049</v>
      </c>
    </row>
    <row r="23" spans="1:16">
      <c r="A23" s="6">
        <v>13</v>
      </c>
      <c r="B23" s="494" t="s">
        <v>456</v>
      </c>
      <c r="C23" s="7">
        <v>586</v>
      </c>
      <c r="D23" s="7">
        <v>7</v>
      </c>
      <c r="E23" s="7">
        <v>29</v>
      </c>
      <c r="F23" s="7">
        <v>1</v>
      </c>
      <c r="G23" s="500">
        <v>623</v>
      </c>
      <c r="H23" s="7">
        <v>586</v>
      </c>
      <c r="I23" s="505">
        <v>7</v>
      </c>
      <c r="J23" s="7">
        <v>29</v>
      </c>
      <c r="K23" s="7">
        <v>1</v>
      </c>
      <c r="L23" s="7">
        <v>623</v>
      </c>
      <c r="M23" s="7">
        <f t="shared" si="0"/>
        <v>0</v>
      </c>
      <c r="N23" s="7">
        <v>0</v>
      </c>
      <c r="O23">
        <f t="shared" si="1"/>
        <v>8</v>
      </c>
      <c r="P23">
        <f t="shared" si="2"/>
        <v>594</v>
      </c>
    </row>
    <row r="24" spans="1:16">
      <c r="A24" s="6">
        <v>14</v>
      </c>
      <c r="B24" s="494" t="s">
        <v>457</v>
      </c>
      <c r="C24" s="7">
        <v>384</v>
      </c>
      <c r="D24" s="7">
        <v>0</v>
      </c>
      <c r="E24" s="7">
        <v>0</v>
      </c>
      <c r="F24" s="7">
        <v>17</v>
      </c>
      <c r="G24" s="500">
        <v>401</v>
      </c>
      <c r="H24" s="7">
        <v>384</v>
      </c>
      <c r="I24" s="505">
        <v>0</v>
      </c>
      <c r="J24" s="7">
        <v>0</v>
      </c>
      <c r="K24" s="7">
        <v>17</v>
      </c>
      <c r="L24" s="7">
        <v>401</v>
      </c>
      <c r="M24" s="7">
        <f t="shared" si="0"/>
        <v>0</v>
      </c>
      <c r="N24" s="7">
        <v>0</v>
      </c>
      <c r="O24">
        <f t="shared" si="1"/>
        <v>17</v>
      </c>
      <c r="P24">
        <f t="shared" si="2"/>
        <v>401</v>
      </c>
    </row>
    <row r="25" spans="1:16">
      <c r="A25" s="6">
        <v>15</v>
      </c>
      <c r="B25" s="494" t="s">
        <v>458</v>
      </c>
      <c r="C25" s="7">
        <v>618</v>
      </c>
      <c r="D25" s="7">
        <v>0</v>
      </c>
      <c r="E25" s="7">
        <v>0</v>
      </c>
      <c r="F25" s="7">
        <v>0</v>
      </c>
      <c r="G25" s="500">
        <v>618</v>
      </c>
      <c r="H25" s="7">
        <v>618</v>
      </c>
      <c r="I25" s="505">
        <v>0</v>
      </c>
      <c r="J25" s="7">
        <v>0</v>
      </c>
      <c r="K25" s="7">
        <v>0</v>
      </c>
      <c r="L25" s="7">
        <v>618</v>
      </c>
      <c r="M25" s="7">
        <f t="shared" si="0"/>
        <v>0</v>
      </c>
      <c r="N25" s="7">
        <v>0</v>
      </c>
      <c r="O25">
        <f t="shared" si="1"/>
        <v>0</v>
      </c>
      <c r="P25">
        <f t="shared" si="2"/>
        <v>618</v>
      </c>
    </row>
    <row r="26" spans="1:16">
      <c r="A26" s="6">
        <v>16</v>
      </c>
      <c r="B26" s="494" t="s">
        <v>459</v>
      </c>
      <c r="C26" s="7">
        <v>821</v>
      </c>
      <c r="D26" s="7">
        <v>0</v>
      </c>
      <c r="E26" s="7">
        <v>0</v>
      </c>
      <c r="F26" s="7">
        <v>0</v>
      </c>
      <c r="G26" s="500">
        <v>821</v>
      </c>
      <c r="H26" s="7">
        <v>821</v>
      </c>
      <c r="I26" s="505">
        <v>0</v>
      </c>
      <c r="J26" s="7">
        <v>0</v>
      </c>
      <c r="K26" s="7">
        <v>0</v>
      </c>
      <c r="L26" s="7">
        <v>821</v>
      </c>
      <c r="M26" s="7">
        <f t="shared" si="0"/>
        <v>0</v>
      </c>
      <c r="N26" s="7">
        <v>0</v>
      </c>
      <c r="O26">
        <f t="shared" si="1"/>
        <v>0</v>
      </c>
      <c r="P26">
        <f t="shared" si="2"/>
        <v>821</v>
      </c>
    </row>
    <row r="27" spans="1:16">
      <c r="A27" s="6">
        <v>17</v>
      </c>
      <c r="B27" s="494" t="s">
        <v>460</v>
      </c>
      <c r="C27" s="7">
        <v>450</v>
      </c>
      <c r="D27" s="7">
        <v>0</v>
      </c>
      <c r="E27" s="7">
        <v>0</v>
      </c>
      <c r="F27" s="7">
        <v>0</v>
      </c>
      <c r="G27" s="500">
        <v>450</v>
      </c>
      <c r="H27" s="7">
        <v>450</v>
      </c>
      <c r="I27" s="505">
        <v>0</v>
      </c>
      <c r="J27" s="7">
        <v>0</v>
      </c>
      <c r="K27" s="7">
        <v>0</v>
      </c>
      <c r="L27" s="7">
        <v>450</v>
      </c>
      <c r="M27" s="7">
        <f t="shared" si="0"/>
        <v>0</v>
      </c>
      <c r="N27" s="7">
        <v>0</v>
      </c>
      <c r="O27">
        <f t="shared" si="1"/>
        <v>0</v>
      </c>
      <c r="P27">
        <f t="shared" si="2"/>
        <v>450</v>
      </c>
    </row>
    <row r="28" spans="1:16">
      <c r="A28" s="6">
        <v>18</v>
      </c>
      <c r="B28" s="494" t="s">
        <v>461</v>
      </c>
      <c r="C28" s="7">
        <v>585</v>
      </c>
      <c r="D28" s="7">
        <v>2</v>
      </c>
      <c r="E28" s="7">
        <v>0</v>
      </c>
      <c r="F28" s="7">
        <v>18</v>
      </c>
      <c r="G28" s="500">
        <v>605</v>
      </c>
      <c r="H28" s="7">
        <v>585</v>
      </c>
      <c r="I28" s="505">
        <v>2</v>
      </c>
      <c r="J28" s="7">
        <v>0</v>
      </c>
      <c r="K28" s="7">
        <v>18</v>
      </c>
      <c r="L28" s="7">
        <v>605</v>
      </c>
      <c r="M28" s="7">
        <f t="shared" si="0"/>
        <v>0</v>
      </c>
      <c r="N28" s="7">
        <v>0</v>
      </c>
      <c r="O28">
        <f t="shared" si="1"/>
        <v>20</v>
      </c>
      <c r="P28">
        <f t="shared" si="2"/>
        <v>605</v>
      </c>
    </row>
    <row r="29" spans="1:16">
      <c r="A29" s="6">
        <v>19</v>
      </c>
      <c r="B29" s="494" t="s">
        <v>462</v>
      </c>
      <c r="C29" s="7">
        <v>553</v>
      </c>
      <c r="D29" s="7">
        <v>37</v>
      </c>
      <c r="E29" s="7">
        <v>37</v>
      </c>
      <c r="F29" s="7">
        <v>25</v>
      </c>
      <c r="G29" s="500">
        <v>652</v>
      </c>
      <c r="H29" s="7">
        <v>553</v>
      </c>
      <c r="I29" s="505">
        <v>37</v>
      </c>
      <c r="J29" s="7">
        <v>37</v>
      </c>
      <c r="K29" s="7">
        <v>25</v>
      </c>
      <c r="L29" s="7">
        <v>652</v>
      </c>
      <c r="M29" s="7">
        <f t="shared" si="0"/>
        <v>0</v>
      </c>
      <c r="N29" s="7">
        <v>0</v>
      </c>
      <c r="O29">
        <f t="shared" si="1"/>
        <v>62</v>
      </c>
      <c r="P29">
        <f t="shared" si="2"/>
        <v>615</v>
      </c>
    </row>
    <row r="30" spans="1:16">
      <c r="A30" s="6">
        <v>20</v>
      </c>
      <c r="B30" s="494" t="s">
        <v>463</v>
      </c>
      <c r="C30" s="7">
        <v>282</v>
      </c>
      <c r="D30" s="7">
        <v>0</v>
      </c>
      <c r="E30" s="7">
        <v>0</v>
      </c>
      <c r="F30" s="7">
        <v>0</v>
      </c>
      <c r="G30" s="500">
        <v>282</v>
      </c>
      <c r="H30" s="7">
        <v>282</v>
      </c>
      <c r="I30" s="505">
        <v>0</v>
      </c>
      <c r="J30" s="7">
        <v>0</v>
      </c>
      <c r="K30" s="7">
        <v>0</v>
      </c>
      <c r="L30" s="7">
        <v>282</v>
      </c>
      <c r="M30" s="7">
        <f t="shared" si="0"/>
        <v>0</v>
      </c>
      <c r="N30" s="7">
        <v>0</v>
      </c>
      <c r="O30">
        <f t="shared" si="1"/>
        <v>0</v>
      </c>
      <c r="P30">
        <f t="shared" si="2"/>
        <v>282</v>
      </c>
    </row>
    <row r="31" spans="1:16">
      <c r="A31" s="6">
        <v>21</v>
      </c>
      <c r="B31" s="494" t="s">
        <v>464</v>
      </c>
      <c r="C31" s="7">
        <v>538</v>
      </c>
      <c r="D31" s="7">
        <v>7</v>
      </c>
      <c r="E31" s="7">
        <v>0</v>
      </c>
      <c r="F31" s="7">
        <v>2</v>
      </c>
      <c r="G31" s="500">
        <v>547</v>
      </c>
      <c r="H31" s="7">
        <v>538</v>
      </c>
      <c r="I31" s="7">
        <v>7</v>
      </c>
      <c r="J31" s="7">
        <v>0</v>
      </c>
      <c r="K31" s="7">
        <v>2</v>
      </c>
      <c r="L31" s="500">
        <v>547</v>
      </c>
      <c r="M31" s="7">
        <f t="shared" si="0"/>
        <v>0</v>
      </c>
      <c r="N31" s="7">
        <v>0</v>
      </c>
      <c r="O31">
        <f t="shared" si="1"/>
        <v>9</v>
      </c>
      <c r="P31">
        <f t="shared" si="2"/>
        <v>547</v>
      </c>
    </row>
    <row r="32" spans="1:16">
      <c r="A32" s="6">
        <v>22</v>
      </c>
      <c r="B32" s="494" t="s">
        <v>465</v>
      </c>
      <c r="C32" s="7">
        <v>570</v>
      </c>
      <c r="D32" s="7">
        <v>19</v>
      </c>
      <c r="E32" s="7">
        <v>0</v>
      </c>
      <c r="F32" s="7">
        <v>8</v>
      </c>
      <c r="G32" s="500">
        <v>597</v>
      </c>
      <c r="H32" s="7">
        <v>570</v>
      </c>
      <c r="I32" s="505">
        <v>19</v>
      </c>
      <c r="J32" s="7">
        <v>0</v>
      </c>
      <c r="K32" s="7">
        <v>8</v>
      </c>
      <c r="L32" s="7">
        <v>597</v>
      </c>
      <c r="M32" s="7">
        <f t="shared" si="0"/>
        <v>0</v>
      </c>
      <c r="N32" s="7">
        <v>0</v>
      </c>
      <c r="O32">
        <f t="shared" si="1"/>
        <v>27</v>
      </c>
      <c r="P32">
        <f t="shared" si="2"/>
        <v>597</v>
      </c>
    </row>
    <row r="33" spans="1:16">
      <c r="A33" s="6">
        <v>23</v>
      </c>
      <c r="B33" s="494" t="s">
        <v>466</v>
      </c>
      <c r="C33" s="7">
        <v>645</v>
      </c>
      <c r="D33" s="7">
        <v>23</v>
      </c>
      <c r="E33" s="7">
        <v>29</v>
      </c>
      <c r="F33" s="7">
        <v>0</v>
      </c>
      <c r="G33" s="500">
        <v>697</v>
      </c>
      <c r="H33" s="7">
        <v>645</v>
      </c>
      <c r="I33" s="505">
        <v>23</v>
      </c>
      <c r="J33" s="7">
        <v>29</v>
      </c>
      <c r="K33" s="7">
        <v>0</v>
      </c>
      <c r="L33" s="7">
        <v>697</v>
      </c>
      <c r="M33" s="7">
        <f t="shared" si="0"/>
        <v>0</v>
      </c>
      <c r="N33" s="7">
        <v>0</v>
      </c>
      <c r="O33">
        <f t="shared" si="1"/>
        <v>23</v>
      </c>
      <c r="P33">
        <f t="shared" si="2"/>
        <v>668</v>
      </c>
    </row>
    <row r="34" spans="1:16">
      <c r="A34" s="6">
        <v>24</v>
      </c>
      <c r="B34" s="494" t="s">
        <v>489</v>
      </c>
      <c r="C34" s="7">
        <v>358</v>
      </c>
      <c r="D34" s="7">
        <v>13</v>
      </c>
      <c r="E34" s="7">
        <v>0</v>
      </c>
      <c r="F34" s="7">
        <v>1</v>
      </c>
      <c r="G34" s="500">
        <v>445</v>
      </c>
      <c r="H34" s="7">
        <v>358</v>
      </c>
      <c r="I34" s="7">
        <v>13</v>
      </c>
      <c r="J34" s="7">
        <v>0</v>
      </c>
      <c r="K34" s="7">
        <v>1</v>
      </c>
      <c r="L34" s="500">
        <v>445</v>
      </c>
      <c r="M34" s="7">
        <f t="shared" si="0"/>
        <v>0</v>
      </c>
      <c r="N34" s="7">
        <v>0</v>
      </c>
      <c r="O34">
        <f t="shared" si="1"/>
        <v>14</v>
      </c>
      <c r="P34">
        <f t="shared" si="2"/>
        <v>372</v>
      </c>
    </row>
    <row r="35" spans="1:16">
      <c r="A35" s="6">
        <v>25</v>
      </c>
      <c r="B35" s="494" t="s">
        <v>467</v>
      </c>
      <c r="C35" s="7">
        <v>528</v>
      </c>
      <c r="D35" s="7">
        <v>0</v>
      </c>
      <c r="E35" s="7">
        <v>0</v>
      </c>
      <c r="F35" s="7">
        <v>1</v>
      </c>
      <c r="G35" s="500">
        <v>529</v>
      </c>
      <c r="H35" s="7">
        <v>528</v>
      </c>
      <c r="I35" s="505">
        <v>0</v>
      </c>
      <c r="J35" s="7">
        <v>0</v>
      </c>
      <c r="K35" s="7">
        <v>1</v>
      </c>
      <c r="L35" s="7">
        <v>529</v>
      </c>
      <c r="M35" s="7">
        <f t="shared" si="0"/>
        <v>0</v>
      </c>
      <c r="N35" s="7">
        <v>0</v>
      </c>
      <c r="O35">
        <f t="shared" si="1"/>
        <v>1</v>
      </c>
      <c r="P35">
        <f t="shared" si="2"/>
        <v>529</v>
      </c>
    </row>
    <row r="36" spans="1:16">
      <c r="A36" s="6">
        <v>26</v>
      </c>
      <c r="B36" s="494" t="s">
        <v>468</v>
      </c>
      <c r="C36" s="7">
        <v>495</v>
      </c>
      <c r="D36" s="7">
        <v>0</v>
      </c>
      <c r="E36" s="7">
        <v>0</v>
      </c>
      <c r="F36" s="7">
        <v>0</v>
      </c>
      <c r="G36" s="500">
        <v>495</v>
      </c>
      <c r="H36" s="7">
        <v>495</v>
      </c>
      <c r="I36" s="505">
        <v>0</v>
      </c>
      <c r="J36" s="7">
        <v>0</v>
      </c>
      <c r="K36" s="7">
        <v>0</v>
      </c>
      <c r="L36" s="7">
        <v>495</v>
      </c>
      <c r="M36" s="7">
        <f t="shared" si="0"/>
        <v>0</v>
      </c>
      <c r="N36" s="7"/>
      <c r="O36">
        <f t="shared" si="1"/>
        <v>0</v>
      </c>
      <c r="P36">
        <f t="shared" si="2"/>
        <v>495</v>
      </c>
    </row>
    <row r="37" spans="1:16">
      <c r="A37" s="6">
        <v>27</v>
      </c>
      <c r="B37" s="494" t="s">
        <v>469</v>
      </c>
      <c r="C37" s="7">
        <v>807</v>
      </c>
      <c r="D37" s="7">
        <v>0</v>
      </c>
      <c r="E37" s="7">
        <v>0</v>
      </c>
      <c r="F37" s="7">
        <v>0</v>
      </c>
      <c r="G37" s="500">
        <v>807</v>
      </c>
      <c r="H37" s="7">
        <v>805</v>
      </c>
      <c r="I37" s="505">
        <v>0</v>
      </c>
      <c r="J37" s="7">
        <v>0</v>
      </c>
      <c r="K37" s="7">
        <v>0</v>
      </c>
      <c r="L37" s="7">
        <v>805</v>
      </c>
      <c r="M37" s="7">
        <f t="shared" si="0"/>
        <v>2</v>
      </c>
      <c r="N37" s="7">
        <v>0</v>
      </c>
      <c r="O37">
        <f t="shared" si="1"/>
        <v>0</v>
      </c>
      <c r="P37">
        <f t="shared" si="2"/>
        <v>805</v>
      </c>
    </row>
    <row r="38" spans="1:16">
      <c r="A38" s="6">
        <v>28</v>
      </c>
      <c r="B38" s="494" t="s">
        <v>470</v>
      </c>
      <c r="C38" s="7">
        <v>609</v>
      </c>
      <c r="D38" s="7">
        <v>4</v>
      </c>
      <c r="E38" s="7">
        <v>0</v>
      </c>
      <c r="F38" s="7">
        <v>0</v>
      </c>
      <c r="G38" s="500">
        <v>613</v>
      </c>
      <c r="H38" s="7">
        <v>609</v>
      </c>
      <c r="I38" s="505">
        <v>4</v>
      </c>
      <c r="J38" s="7">
        <v>0</v>
      </c>
      <c r="K38" s="7">
        <v>0</v>
      </c>
      <c r="L38" s="7">
        <v>613</v>
      </c>
      <c r="M38" s="7">
        <f t="shared" si="0"/>
        <v>0</v>
      </c>
      <c r="N38" s="7">
        <v>0</v>
      </c>
      <c r="O38">
        <f t="shared" si="1"/>
        <v>4</v>
      </c>
      <c r="P38">
        <f t="shared" si="2"/>
        <v>613</v>
      </c>
    </row>
    <row r="39" spans="1:16">
      <c r="A39" s="6">
        <v>29</v>
      </c>
      <c r="B39" s="494" t="s">
        <v>490</v>
      </c>
      <c r="C39" s="7">
        <v>543</v>
      </c>
      <c r="D39" s="7">
        <v>2</v>
      </c>
      <c r="E39" s="7">
        <v>13</v>
      </c>
      <c r="F39" s="7">
        <v>0</v>
      </c>
      <c r="G39" s="500">
        <v>558</v>
      </c>
      <c r="H39" s="7">
        <v>543</v>
      </c>
      <c r="I39" s="505">
        <v>2</v>
      </c>
      <c r="J39" s="7">
        <v>13</v>
      </c>
      <c r="K39" s="7">
        <v>0</v>
      </c>
      <c r="L39" s="7">
        <v>558</v>
      </c>
      <c r="M39" s="7">
        <f t="shared" si="0"/>
        <v>0</v>
      </c>
      <c r="N39" s="7">
        <v>0</v>
      </c>
      <c r="O39">
        <f t="shared" si="1"/>
        <v>2</v>
      </c>
      <c r="P39">
        <f t="shared" si="2"/>
        <v>545</v>
      </c>
    </row>
    <row r="40" spans="1:16">
      <c r="A40" s="6">
        <v>30</v>
      </c>
      <c r="B40" s="494" t="s">
        <v>471</v>
      </c>
      <c r="C40" s="7">
        <v>553</v>
      </c>
      <c r="D40" s="7">
        <v>17</v>
      </c>
      <c r="E40" s="7">
        <v>0</v>
      </c>
      <c r="F40" s="7">
        <v>14</v>
      </c>
      <c r="G40" s="500">
        <v>584</v>
      </c>
      <c r="H40" s="7">
        <v>553</v>
      </c>
      <c r="I40" s="505">
        <v>17</v>
      </c>
      <c r="J40" s="7">
        <v>0</v>
      </c>
      <c r="K40" s="7">
        <v>14</v>
      </c>
      <c r="L40" s="7">
        <v>584</v>
      </c>
      <c r="M40" s="7">
        <f t="shared" si="0"/>
        <v>0</v>
      </c>
      <c r="N40" s="7">
        <v>0</v>
      </c>
      <c r="O40">
        <f t="shared" si="1"/>
        <v>31</v>
      </c>
      <c r="P40">
        <f t="shared" si="2"/>
        <v>584</v>
      </c>
    </row>
    <row r="41" spans="1:16">
      <c r="A41" s="6">
        <v>31</v>
      </c>
      <c r="B41" s="494" t="s">
        <v>472</v>
      </c>
      <c r="C41" s="7">
        <v>497</v>
      </c>
      <c r="D41" s="7">
        <v>2</v>
      </c>
      <c r="E41" s="7">
        <v>0</v>
      </c>
      <c r="F41" s="7">
        <v>0</v>
      </c>
      <c r="G41" s="500">
        <v>499</v>
      </c>
      <c r="H41" s="7">
        <v>497</v>
      </c>
      <c r="I41" s="505">
        <v>2</v>
      </c>
      <c r="J41" s="7">
        <v>0</v>
      </c>
      <c r="K41" s="7">
        <v>0</v>
      </c>
      <c r="L41" s="7">
        <v>499</v>
      </c>
      <c r="M41" s="7">
        <f t="shared" si="0"/>
        <v>0</v>
      </c>
      <c r="N41" s="7">
        <v>0</v>
      </c>
      <c r="O41">
        <f t="shared" si="1"/>
        <v>2</v>
      </c>
      <c r="P41">
        <f>L41-J41</f>
        <v>499</v>
      </c>
    </row>
    <row r="42" spans="1:16">
      <c r="A42" s="6">
        <v>32</v>
      </c>
      <c r="B42" s="494" t="s">
        <v>473</v>
      </c>
      <c r="C42" s="7">
        <v>373</v>
      </c>
      <c r="D42" s="7">
        <v>6</v>
      </c>
      <c r="E42" s="7">
        <v>0</v>
      </c>
      <c r="F42" s="7">
        <v>2</v>
      </c>
      <c r="G42" s="500">
        <v>381</v>
      </c>
      <c r="H42" s="7">
        <v>373</v>
      </c>
      <c r="I42" s="505">
        <v>6</v>
      </c>
      <c r="J42" s="7">
        <v>0</v>
      </c>
      <c r="K42" s="7">
        <v>2</v>
      </c>
      <c r="L42" s="7">
        <v>381</v>
      </c>
      <c r="M42" s="7">
        <f t="shared" si="0"/>
        <v>0</v>
      </c>
      <c r="N42" s="7">
        <v>0</v>
      </c>
      <c r="O42">
        <f t="shared" si="1"/>
        <v>8</v>
      </c>
      <c r="P42">
        <f t="shared" ref="P42:P62" si="3">L42-J42</f>
        <v>381</v>
      </c>
    </row>
    <row r="43" spans="1:16">
      <c r="A43" s="6">
        <v>33</v>
      </c>
      <c r="B43" s="494" t="s">
        <v>474</v>
      </c>
      <c r="C43" s="7">
        <v>711</v>
      </c>
      <c r="D43" s="7">
        <v>0</v>
      </c>
      <c r="E43" s="7">
        <v>0</v>
      </c>
      <c r="F43" s="7">
        <v>0</v>
      </c>
      <c r="G43" s="500">
        <v>711</v>
      </c>
      <c r="H43" s="7">
        <v>711</v>
      </c>
      <c r="I43" s="505">
        <v>0</v>
      </c>
      <c r="J43" s="7">
        <v>0</v>
      </c>
      <c r="K43" s="7">
        <v>0</v>
      </c>
      <c r="L43" s="7">
        <v>711</v>
      </c>
      <c r="M43" s="7">
        <f t="shared" si="0"/>
        <v>0</v>
      </c>
      <c r="N43" s="7">
        <v>0</v>
      </c>
      <c r="O43">
        <f t="shared" si="1"/>
        <v>0</v>
      </c>
      <c r="P43">
        <f t="shared" si="3"/>
        <v>711</v>
      </c>
    </row>
    <row r="44" spans="1:16">
      <c r="A44" s="6">
        <v>34</v>
      </c>
      <c r="B44" s="494" t="s">
        <v>475</v>
      </c>
      <c r="C44" s="7">
        <v>651</v>
      </c>
      <c r="D44" s="7">
        <v>0</v>
      </c>
      <c r="E44" s="7">
        <v>0</v>
      </c>
      <c r="F44" s="7">
        <v>15</v>
      </c>
      <c r="G44" s="500">
        <v>666</v>
      </c>
      <c r="H44" s="7">
        <v>651</v>
      </c>
      <c r="I44" s="505">
        <v>0</v>
      </c>
      <c r="J44" s="7">
        <v>0</v>
      </c>
      <c r="K44" s="7">
        <v>15</v>
      </c>
      <c r="L44" s="7">
        <v>666</v>
      </c>
      <c r="M44" s="7">
        <f t="shared" si="0"/>
        <v>0</v>
      </c>
      <c r="N44" s="7">
        <v>0</v>
      </c>
      <c r="O44">
        <f t="shared" si="1"/>
        <v>15</v>
      </c>
      <c r="P44">
        <f t="shared" si="3"/>
        <v>666</v>
      </c>
    </row>
    <row r="45" spans="1:16">
      <c r="A45" s="6">
        <v>35</v>
      </c>
      <c r="B45" s="494" t="s">
        <v>476</v>
      </c>
      <c r="C45" s="7">
        <v>742</v>
      </c>
      <c r="D45" s="7">
        <v>4</v>
      </c>
      <c r="E45" s="7">
        <v>18</v>
      </c>
      <c r="F45" s="7">
        <v>6</v>
      </c>
      <c r="G45" s="500">
        <v>770</v>
      </c>
      <c r="H45" s="7">
        <v>742</v>
      </c>
      <c r="I45" s="505">
        <v>4</v>
      </c>
      <c r="J45" s="7">
        <v>18</v>
      </c>
      <c r="K45" s="7">
        <v>6</v>
      </c>
      <c r="L45" s="7">
        <v>770</v>
      </c>
      <c r="M45" s="7">
        <f t="shared" si="0"/>
        <v>0</v>
      </c>
      <c r="N45" s="7">
        <v>0</v>
      </c>
      <c r="O45">
        <f t="shared" si="1"/>
        <v>10</v>
      </c>
      <c r="P45">
        <f t="shared" si="3"/>
        <v>752</v>
      </c>
    </row>
    <row r="46" spans="1:16">
      <c r="A46" s="6">
        <v>36</v>
      </c>
      <c r="B46" s="494" t="s">
        <v>491</v>
      </c>
      <c r="C46" s="7">
        <v>564</v>
      </c>
      <c r="D46" s="7">
        <v>0</v>
      </c>
      <c r="E46" s="7">
        <v>0</v>
      </c>
      <c r="F46" s="7">
        <v>0</v>
      </c>
      <c r="G46" s="500">
        <v>564</v>
      </c>
      <c r="H46" s="7">
        <v>564</v>
      </c>
      <c r="I46" s="505">
        <v>0</v>
      </c>
      <c r="J46" s="7">
        <v>0</v>
      </c>
      <c r="K46" s="7">
        <v>0</v>
      </c>
      <c r="L46" s="7">
        <v>564</v>
      </c>
      <c r="M46" s="7">
        <f t="shared" si="0"/>
        <v>0</v>
      </c>
      <c r="N46" s="7">
        <v>0</v>
      </c>
      <c r="O46">
        <f t="shared" si="1"/>
        <v>0</v>
      </c>
      <c r="P46">
        <f t="shared" si="3"/>
        <v>564</v>
      </c>
    </row>
    <row r="47" spans="1:16">
      <c r="A47" s="6">
        <v>37</v>
      </c>
      <c r="B47" s="494" t="s">
        <v>477</v>
      </c>
      <c r="C47" s="7">
        <v>942</v>
      </c>
      <c r="D47" s="7">
        <v>11</v>
      </c>
      <c r="E47" s="7">
        <v>38</v>
      </c>
      <c r="F47" s="7">
        <v>55</v>
      </c>
      <c r="G47" s="500">
        <v>1046</v>
      </c>
      <c r="H47" s="7">
        <v>942</v>
      </c>
      <c r="I47" s="505">
        <v>11</v>
      </c>
      <c r="J47" s="7">
        <v>38</v>
      </c>
      <c r="K47" s="7">
        <v>55</v>
      </c>
      <c r="L47" s="7">
        <v>1046</v>
      </c>
      <c r="M47" s="7">
        <f t="shared" si="0"/>
        <v>0</v>
      </c>
      <c r="N47" s="7">
        <v>0</v>
      </c>
      <c r="O47">
        <f t="shared" si="1"/>
        <v>66</v>
      </c>
      <c r="P47">
        <f t="shared" si="3"/>
        <v>1008</v>
      </c>
    </row>
    <row r="48" spans="1:16">
      <c r="A48" s="6">
        <v>38</v>
      </c>
      <c r="B48" s="494" t="s">
        <v>478</v>
      </c>
      <c r="C48" s="7">
        <v>933</v>
      </c>
      <c r="D48" s="7">
        <v>8</v>
      </c>
      <c r="E48" s="7">
        <v>0</v>
      </c>
      <c r="F48" s="7">
        <v>0</v>
      </c>
      <c r="G48" s="500">
        <v>941</v>
      </c>
      <c r="H48" s="7">
        <v>941</v>
      </c>
      <c r="I48" s="505">
        <v>8</v>
      </c>
      <c r="J48" s="7">
        <v>0</v>
      </c>
      <c r="K48" s="7">
        <v>0</v>
      </c>
      <c r="L48" s="7">
        <v>941</v>
      </c>
      <c r="M48" s="7">
        <f t="shared" si="0"/>
        <v>0</v>
      </c>
      <c r="N48" s="7">
        <v>0</v>
      </c>
      <c r="O48">
        <f t="shared" si="1"/>
        <v>8</v>
      </c>
      <c r="P48">
        <f t="shared" si="3"/>
        <v>941</v>
      </c>
    </row>
    <row r="49" spans="1:16">
      <c r="A49" s="6">
        <v>39</v>
      </c>
      <c r="B49" s="494" t="s">
        <v>479</v>
      </c>
      <c r="C49" s="7">
        <v>931</v>
      </c>
      <c r="D49" s="7">
        <v>8</v>
      </c>
      <c r="E49" s="7">
        <v>0</v>
      </c>
      <c r="F49" s="7">
        <v>30</v>
      </c>
      <c r="G49" s="500">
        <v>969</v>
      </c>
      <c r="H49" s="7">
        <v>931</v>
      </c>
      <c r="I49" s="505">
        <v>8</v>
      </c>
      <c r="J49" s="7">
        <v>0</v>
      </c>
      <c r="K49" s="7">
        <v>30</v>
      </c>
      <c r="L49" s="7">
        <v>969</v>
      </c>
      <c r="M49" s="7">
        <f t="shared" si="0"/>
        <v>0</v>
      </c>
      <c r="N49" s="7">
        <v>0</v>
      </c>
      <c r="O49">
        <f t="shared" si="1"/>
        <v>38</v>
      </c>
      <c r="P49">
        <f t="shared" si="3"/>
        <v>969</v>
      </c>
    </row>
    <row r="50" spans="1:16">
      <c r="A50" s="6">
        <v>40</v>
      </c>
      <c r="B50" s="494" t="s">
        <v>480</v>
      </c>
      <c r="C50" s="7">
        <v>674</v>
      </c>
      <c r="D50" s="7">
        <v>2</v>
      </c>
      <c r="E50" s="7">
        <v>0</v>
      </c>
      <c r="F50" s="7">
        <v>32</v>
      </c>
      <c r="G50" s="500">
        <v>708</v>
      </c>
      <c r="H50" s="7">
        <v>674</v>
      </c>
      <c r="I50" s="505">
        <v>2</v>
      </c>
      <c r="J50" s="7">
        <v>0</v>
      </c>
      <c r="K50" s="7">
        <v>32</v>
      </c>
      <c r="L50" s="7">
        <v>708</v>
      </c>
      <c r="M50" s="7">
        <f t="shared" si="0"/>
        <v>0</v>
      </c>
      <c r="N50" s="7">
        <v>0</v>
      </c>
      <c r="O50">
        <f t="shared" si="1"/>
        <v>34</v>
      </c>
      <c r="P50">
        <f t="shared" si="3"/>
        <v>708</v>
      </c>
    </row>
    <row r="51" spans="1:16">
      <c r="A51" s="6">
        <v>41</v>
      </c>
      <c r="B51" s="494" t="s">
        <v>481</v>
      </c>
      <c r="C51" s="7">
        <v>749</v>
      </c>
      <c r="D51" s="7">
        <v>3</v>
      </c>
      <c r="E51" s="7">
        <v>0</v>
      </c>
      <c r="F51" s="7">
        <v>10</v>
      </c>
      <c r="G51" s="500">
        <v>762</v>
      </c>
      <c r="H51" s="7">
        <v>749</v>
      </c>
      <c r="I51" s="505">
        <v>3</v>
      </c>
      <c r="J51" s="7">
        <v>0</v>
      </c>
      <c r="K51" s="7">
        <v>10</v>
      </c>
      <c r="L51" s="7">
        <v>762</v>
      </c>
      <c r="M51" s="7">
        <f t="shared" si="0"/>
        <v>0</v>
      </c>
      <c r="N51" s="7">
        <v>0</v>
      </c>
      <c r="O51">
        <f t="shared" si="1"/>
        <v>13</v>
      </c>
      <c r="P51">
        <f t="shared" si="3"/>
        <v>762</v>
      </c>
    </row>
    <row r="52" spans="1:16">
      <c r="A52" s="6">
        <v>42</v>
      </c>
      <c r="B52" s="494" t="s">
        <v>482</v>
      </c>
      <c r="C52" s="7">
        <v>497</v>
      </c>
      <c r="D52" s="7">
        <v>0</v>
      </c>
      <c r="E52" s="7">
        <v>0</v>
      </c>
      <c r="F52" s="7">
        <v>1</v>
      </c>
      <c r="G52" s="500">
        <v>498</v>
      </c>
      <c r="H52" s="7">
        <v>497</v>
      </c>
      <c r="I52" s="505">
        <v>0</v>
      </c>
      <c r="J52" s="7">
        <v>0</v>
      </c>
      <c r="K52" s="7">
        <v>1</v>
      </c>
      <c r="L52" s="7">
        <v>498</v>
      </c>
      <c r="M52" s="7">
        <f t="shared" si="0"/>
        <v>0</v>
      </c>
      <c r="N52" s="7">
        <v>0</v>
      </c>
      <c r="O52">
        <f t="shared" si="1"/>
        <v>1</v>
      </c>
      <c r="P52">
        <f t="shared" si="3"/>
        <v>498</v>
      </c>
    </row>
    <row r="53" spans="1:16">
      <c r="A53" s="6">
        <v>43</v>
      </c>
      <c r="B53" s="494" t="s">
        <v>483</v>
      </c>
      <c r="C53" s="7">
        <v>438</v>
      </c>
      <c r="D53" s="7">
        <v>0</v>
      </c>
      <c r="E53" s="7">
        <v>0</v>
      </c>
      <c r="F53" s="7">
        <v>0</v>
      </c>
      <c r="G53" s="500">
        <v>438</v>
      </c>
      <c r="H53" s="7">
        <v>438</v>
      </c>
      <c r="I53" s="505">
        <v>0</v>
      </c>
      <c r="J53" s="7">
        <v>0</v>
      </c>
      <c r="K53" s="7">
        <v>0</v>
      </c>
      <c r="L53" s="7">
        <v>438</v>
      </c>
      <c r="M53" s="7">
        <f t="shared" si="0"/>
        <v>0</v>
      </c>
      <c r="N53" s="7">
        <v>0</v>
      </c>
      <c r="O53">
        <f t="shared" si="1"/>
        <v>0</v>
      </c>
      <c r="P53">
        <f t="shared" si="3"/>
        <v>438</v>
      </c>
    </row>
    <row r="54" spans="1:16">
      <c r="A54" s="6">
        <v>44</v>
      </c>
      <c r="B54" s="494" t="s">
        <v>484</v>
      </c>
      <c r="C54" s="7">
        <v>283</v>
      </c>
      <c r="D54" s="7">
        <v>0</v>
      </c>
      <c r="E54" s="7">
        <v>0</v>
      </c>
      <c r="F54" s="7">
        <v>21</v>
      </c>
      <c r="G54" s="500">
        <v>304</v>
      </c>
      <c r="H54" s="7">
        <v>280</v>
      </c>
      <c r="I54" s="505">
        <v>0</v>
      </c>
      <c r="J54" s="7">
        <v>0</v>
      </c>
      <c r="K54" s="7">
        <v>21</v>
      </c>
      <c r="L54" s="7">
        <v>301</v>
      </c>
      <c r="M54" s="7">
        <f t="shared" si="0"/>
        <v>3</v>
      </c>
      <c r="N54" s="7">
        <v>0</v>
      </c>
      <c r="O54">
        <f t="shared" si="1"/>
        <v>21</v>
      </c>
      <c r="P54">
        <f t="shared" si="3"/>
        <v>301</v>
      </c>
    </row>
    <row r="55" spans="1:16">
      <c r="A55" s="6">
        <v>45</v>
      </c>
      <c r="B55" s="494" t="s">
        <v>485</v>
      </c>
      <c r="C55" s="7">
        <v>703</v>
      </c>
      <c r="D55" s="7">
        <v>0</v>
      </c>
      <c r="E55" s="7">
        <v>0</v>
      </c>
      <c r="F55" s="7">
        <v>0</v>
      </c>
      <c r="G55" s="500">
        <v>703</v>
      </c>
      <c r="H55" s="7">
        <v>703</v>
      </c>
      <c r="I55" s="505">
        <v>0</v>
      </c>
      <c r="J55" s="7">
        <v>0</v>
      </c>
      <c r="K55" s="7">
        <v>0</v>
      </c>
      <c r="L55" s="7">
        <v>703</v>
      </c>
      <c r="M55" s="7">
        <f t="shared" si="0"/>
        <v>0</v>
      </c>
      <c r="N55" s="7">
        <v>0</v>
      </c>
      <c r="O55">
        <f t="shared" si="1"/>
        <v>0</v>
      </c>
      <c r="P55">
        <f t="shared" si="3"/>
        <v>703</v>
      </c>
    </row>
    <row r="56" spans="1:16">
      <c r="A56" s="6">
        <v>46</v>
      </c>
      <c r="B56" s="494" t="s">
        <v>486</v>
      </c>
      <c r="C56" s="7">
        <v>640</v>
      </c>
      <c r="D56" s="7">
        <v>0</v>
      </c>
      <c r="E56" s="7">
        <v>0</v>
      </c>
      <c r="F56" s="7">
        <v>1</v>
      </c>
      <c r="G56" s="500">
        <v>641</v>
      </c>
      <c r="H56" s="7">
        <v>633</v>
      </c>
      <c r="I56" s="505">
        <v>0</v>
      </c>
      <c r="J56" s="7">
        <v>0</v>
      </c>
      <c r="K56" s="7">
        <v>1</v>
      </c>
      <c r="L56" s="7">
        <v>634</v>
      </c>
      <c r="M56" s="7">
        <f t="shared" si="0"/>
        <v>7</v>
      </c>
      <c r="N56" s="7">
        <v>0</v>
      </c>
      <c r="O56">
        <f t="shared" si="1"/>
        <v>1</v>
      </c>
      <c r="P56">
        <f t="shared" si="3"/>
        <v>634</v>
      </c>
    </row>
    <row r="57" spans="1:16">
      <c r="A57" s="6">
        <v>47</v>
      </c>
      <c r="B57" s="494" t="s">
        <v>487</v>
      </c>
      <c r="C57" s="7">
        <v>507</v>
      </c>
      <c r="D57" s="7">
        <v>1</v>
      </c>
      <c r="E57" s="7">
        <v>0</v>
      </c>
      <c r="F57" s="7">
        <v>7</v>
      </c>
      <c r="G57" s="500">
        <v>515</v>
      </c>
      <c r="H57" s="7">
        <v>507</v>
      </c>
      <c r="I57" s="505">
        <v>1</v>
      </c>
      <c r="J57" s="7">
        <v>0</v>
      </c>
      <c r="K57" s="7">
        <v>7</v>
      </c>
      <c r="L57" s="7">
        <v>515</v>
      </c>
      <c r="M57" s="7">
        <f t="shared" si="0"/>
        <v>0</v>
      </c>
      <c r="N57" s="7">
        <v>0</v>
      </c>
      <c r="O57">
        <f t="shared" si="1"/>
        <v>8</v>
      </c>
      <c r="P57">
        <f t="shared" si="3"/>
        <v>515</v>
      </c>
    </row>
    <row r="58" spans="1:16">
      <c r="A58" s="6">
        <v>48</v>
      </c>
      <c r="B58" s="494" t="s">
        <v>492</v>
      </c>
      <c r="C58" s="7">
        <v>599</v>
      </c>
      <c r="D58" s="7">
        <v>3</v>
      </c>
      <c r="E58" s="7">
        <v>0</v>
      </c>
      <c r="F58" s="7">
        <v>7</v>
      </c>
      <c r="G58" s="500">
        <v>609</v>
      </c>
      <c r="H58" s="7">
        <v>599</v>
      </c>
      <c r="I58" s="505">
        <v>3</v>
      </c>
      <c r="J58" s="7">
        <v>0</v>
      </c>
      <c r="K58" s="7">
        <v>7</v>
      </c>
      <c r="L58" s="7">
        <v>609</v>
      </c>
      <c r="M58" s="7">
        <f t="shared" si="0"/>
        <v>0</v>
      </c>
      <c r="N58" s="7">
        <v>0</v>
      </c>
      <c r="O58">
        <f t="shared" si="1"/>
        <v>10</v>
      </c>
      <c r="P58">
        <f t="shared" si="3"/>
        <v>609</v>
      </c>
    </row>
    <row r="59" spans="1:16">
      <c r="A59" s="6">
        <v>49</v>
      </c>
      <c r="B59" s="494" t="s">
        <v>493</v>
      </c>
      <c r="C59" s="7">
        <v>728</v>
      </c>
      <c r="D59" s="7">
        <v>0</v>
      </c>
      <c r="E59" s="7">
        <v>0</v>
      </c>
      <c r="F59" s="7">
        <v>0</v>
      </c>
      <c r="G59" s="500">
        <v>728</v>
      </c>
      <c r="H59" s="7">
        <v>728</v>
      </c>
      <c r="I59" s="505">
        <v>0</v>
      </c>
      <c r="J59" s="7">
        <v>0</v>
      </c>
      <c r="K59" s="7">
        <v>0</v>
      </c>
      <c r="L59" s="7">
        <v>728</v>
      </c>
      <c r="M59" s="7">
        <f t="shared" si="0"/>
        <v>0</v>
      </c>
      <c r="N59" s="7">
        <v>0</v>
      </c>
      <c r="O59">
        <f t="shared" si="1"/>
        <v>0</v>
      </c>
      <c r="P59">
        <f t="shared" si="3"/>
        <v>728</v>
      </c>
    </row>
    <row r="60" spans="1:16">
      <c r="A60" s="6">
        <v>50</v>
      </c>
      <c r="B60" s="494" t="s">
        <v>488</v>
      </c>
      <c r="C60" s="7">
        <v>381</v>
      </c>
      <c r="D60" s="7">
        <v>0</v>
      </c>
      <c r="E60" s="7">
        <v>0</v>
      </c>
      <c r="F60" s="7">
        <v>0</v>
      </c>
      <c r="G60" s="500">
        <v>381</v>
      </c>
      <c r="H60" s="7">
        <v>380</v>
      </c>
      <c r="I60" s="505">
        <v>0</v>
      </c>
      <c r="J60" s="7">
        <v>0</v>
      </c>
      <c r="K60" s="7">
        <v>0</v>
      </c>
      <c r="L60" s="7">
        <v>380</v>
      </c>
      <c r="M60" s="7">
        <f t="shared" si="0"/>
        <v>1</v>
      </c>
      <c r="N60" s="7">
        <v>0</v>
      </c>
      <c r="O60">
        <f t="shared" si="1"/>
        <v>0</v>
      </c>
      <c r="P60">
        <f t="shared" si="3"/>
        <v>380</v>
      </c>
    </row>
    <row r="61" spans="1:16">
      <c r="A61" s="6">
        <v>51</v>
      </c>
      <c r="B61" s="494" t="s">
        <v>494</v>
      </c>
      <c r="C61" s="7">
        <v>768</v>
      </c>
      <c r="D61" s="7">
        <v>3</v>
      </c>
      <c r="E61" s="7">
        <v>0</v>
      </c>
      <c r="F61" s="7">
        <v>31</v>
      </c>
      <c r="G61" s="500">
        <v>802</v>
      </c>
      <c r="H61" s="7">
        <v>768</v>
      </c>
      <c r="I61" s="505">
        <v>3</v>
      </c>
      <c r="J61" s="7">
        <v>0</v>
      </c>
      <c r="K61" s="7">
        <v>31</v>
      </c>
      <c r="L61" s="7">
        <v>802</v>
      </c>
      <c r="M61" s="7">
        <f t="shared" si="0"/>
        <v>0</v>
      </c>
      <c r="N61" s="7">
        <v>0</v>
      </c>
      <c r="O61">
        <f t="shared" si="1"/>
        <v>34</v>
      </c>
      <c r="P61">
        <f t="shared" si="3"/>
        <v>802</v>
      </c>
    </row>
    <row r="62" spans="1:16" s="687" customFormat="1">
      <c r="A62" s="719" t="s">
        <v>9</v>
      </c>
      <c r="B62" s="709"/>
      <c r="C62" s="714">
        <f>SUM(C11:C61)</f>
        <v>30078</v>
      </c>
      <c r="D62" s="714">
        <f t="shared" ref="D62:N62" si="4">SUM(D11:D61)</f>
        <v>229</v>
      </c>
      <c r="E62" s="714">
        <f t="shared" si="4"/>
        <v>200</v>
      </c>
      <c r="F62" s="714">
        <f t="shared" si="4"/>
        <v>509</v>
      </c>
      <c r="G62" s="714">
        <f t="shared" si="4"/>
        <v>31089</v>
      </c>
      <c r="H62" s="714">
        <f t="shared" si="4"/>
        <v>30066</v>
      </c>
      <c r="I62" s="714">
        <f t="shared" si="4"/>
        <v>229</v>
      </c>
      <c r="J62" s="714">
        <f t="shared" si="4"/>
        <v>194</v>
      </c>
      <c r="K62" s="714">
        <f t="shared" si="4"/>
        <v>509</v>
      </c>
      <c r="L62" s="714">
        <f t="shared" si="4"/>
        <v>31063</v>
      </c>
      <c r="M62" s="714">
        <f t="shared" si="0"/>
        <v>26</v>
      </c>
      <c r="N62" s="714">
        <f t="shared" si="4"/>
        <v>0</v>
      </c>
      <c r="O62">
        <f t="shared" si="1"/>
        <v>738</v>
      </c>
      <c r="P62">
        <f t="shared" si="3"/>
        <v>30869</v>
      </c>
    </row>
    <row r="63" spans="1:16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6">
      <c r="A64" s="503" t="s">
        <v>608</v>
      </c>
    </row>
    <row r="65" spans="1:14">
      <c r="A65" t="s">
        <v>609</v>
      </c>
      <c r="G65" s="1147" t="s">
        <v>621</v>
      </c>
      <c r="H65" s="1147"/>
      <c r="I65" s="1147"/>
      <c r="J65" s="1147"/>
      <c r="K65" s="1147"/>
      <c r="L65" s="1147"/>
      <c r="M65" s="1147"/>
    </row>
    <row r="66" spans="1:14">
      <c r="A66" t="s">
        <v>610</v>
      </c>
      <c r="K66" s="8" t="s">
        <v>4</v>
      </c>
      <c r="L66" s="8" t="s">
        <v>4</v>
      </c>
      <c r="M66" s="8"/>
      <c r="N66" s="8" t="s">
        <v>4</v>
      </c>
    </row>
    <row r="67" spans="1:14">
      <c r="A67" s="285" t="s">
        <v>611</v>
      </c>
      <c r="J67" s="8"/>
      <c r="K67" s="8"/>
      <c r="L67" s="8"/>
    </row>
    <row r="68" spans="1:14">
      <c r="C68" s="285" t="s">
        <v>612</v>
      </c>
      <c r="E68" s="9"/>
      <c r="F68" s="9"/>
      <c r="G68" s="9"/>
      <c r="H68" s="9"/>
      <c r="I68" s="9"/>
      <c r="J68" s="9"/>
      <c r="K68" s="9"/>
      <c r="L68" s="9"/>
      <c r="M68" s="9"/>
    </row>
    <row r="69" spans="1:14"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.75" customHeight="1">
      <c r="A71" s="10" t="s">
        <v>5</v>
      </c>
      <c r="B71" s="10"/>
      <c r="C71" s="10"/>
      <c r="D71" s="10"/>
      <c r="E71" s="10"/>
      <c r="F71" s="10"/>
      <c r="G71" s="10"/>
      <c r="H71" s="10"/>
      <c r="K71" s="11"/>
      <c r="L71" s="1357" t="s">
        <v>6</v>
      </c>
      <c r="M71" s="1357"/>
      <c r="N71" s="1357"/>
    </row>
    <row r="72" spans="1:14" ht="15.75" customHeight="1">
      <c r="A72" s="1357" t="s">
        <v>7</v>
      </c>
      <c r="B72" s="1357"/>
      <c r="C72" s="1357"/>
      <c r="D72" s="1357"/>
      <c r="E72" s="1357"/>
      <c r="F72" s="1357"/>
      <c r="G72" s="1357"/>
      <c r="H72" s="1357"/>
      <c r="I72" s="1357"/>
      <c r="J72" s="1357"/>
      <c r="K72" s="1357"/>
      <c r="L72" s="1357"/>
      <c r="M72" s="1357"/>
      <c r="N72" s="1357"/>
    </row>
    <row r="73" spans="1:14" ht="15.75">
      <c r="A73" s="1357" t="s">
        <v>8</v>
      </c>
      <c r="B73" s="1357"/>
      <c r="C73" s="1357"/>
      <c r="D73" s="1357"/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</row>
    <row r="74" spans="1:14">
      <c r="K74" s="1151" t="s">
        <v>55</v>
      </c>
      <c r="L74" s="1151"/>
      <c r="M74" s="1151"/>
      <c r="N74" s="1151"/>
    </row>
    <row r="75" spans="1:14">
      <c r="A75" s="1234"/>
      <c r="B75" s="1234"/>
      <c r="C75" s="1234"/>
      <c r="D75" s="1234"/>
      <c r="E75" s="1234"/>
      <c r="F75" s="1234"/>
      <c r="G75" s="1234"/>
      <c r="H75" s="1234"/>
      <c r="I75" s="1234"/>
      <c r="J75" s="1234"/>
      <c r="K75" s="1234"/>
      <c r="L75" s="1234"/>
      <c r="M75" s="1234"/>
      <c r="N75" s="1234"/>
    </row>
  </sheetData>
  <mergeCells count="18">
    <mergeCell ref="D1:J1"/>
    <mergeCell ref="A2:N2"/>
    <mergeCell ref="A3:N3"/>
    <mergeCell ref="A5:N5"/>
    <mergeCell ref="A7:B7"/>
    <mergeCell ref="L7:N7"/>
    <mergeCell ref="A75:N75"/>
    <mergeCell ref="A8:A9"/>
    <mergeCell ref="B8:B9"/>
    <mergeCell ref="C8:G8"/>
    <mergeCell ref="H8:L8"/>
    <mergeCell ref="M8:M9"/>
    <mergeCell ref="N8:N9"/>
    <mergeCell ref="G65:M65"/>
    <mergeCell ref="L71:N71"/>
    <mergeCell ref="A72:N72"/>
    <mergeCell ref="A73:N73"/>
    <mergeCell ref="K74:N74"/>
  </mergeCells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8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topLeftCell="D29" zoomScaleSheetLayoutView="100" workbookViewId="0">
      <selection activeCell="G65" sqref="G65"/>
    </sheetView>
  </sheetViews>
  <sheetFormatPr defaultRowHeight="12.75"/>
  <cols>
    <col min="1" max="1" width="7.140625" style="285" customWidth="1"/>
    <col min="2" max="2" width="21.28515625" style="285" customWidth="1"/>
    <col min="3" max="3" width="10.28515625" style="285" customWidth="1"/>
    <col min="4" max="4" width="9.28515625" style="285" customWidth="1"/>
    <col min="5" max="6" width="9.140625" style="285"/>
    <col min="7" max="7" width="11.7109375" style="285" customWidth="1"/>
    <col min="8" max="8" width="11" style="285" customWidth="1"/>
    <col min="9" max="9" width="9.7109375" style="285" customWidth="1"/>
    <col min="10" max="10" width="9.5703125" style="285" customWidth="1"/>
    <col min="11" max="11" width="11.7109375" style="285" customWidth="1"/>
    <col min="12" max="12" width="10.7109375" style="285" customWidth="1"/>
    <col min="13" max="13" width="10.5703125" style="285" customWidth="1"/>
    <col min="14" max="14" width="8.7109375" style="285" customWidth="1"/>
    <col min="15" max="15" width="8.85546875" style="285" customWidth="1"/>
    <col min="16" max="16" width="9.140625" style="285"/>
    <col min="17" max="17" width="11" style="285" customWidth="1"/>
    <col min="18" max="18" width="9.28515625" style="285" bestFit="1" customWidth="1"/>
    <col min="19" max="256" width="9.140625" style="285"/>
    <col min="257" max="257" width="7.140625" style="285" customWidth="1"/>
    <col min="258" max="258" width="21.28515625" style="285" customWidth="1"/>
    <col min="259" max="259" width="10.28515625" style="285" customWidth="1"/>
    <col min="260" max="260" width="9.28515625" style="285" customWidth="1"/>
    <col min="261" max="262" width="9.140625" style="285"/>
    <col min="263" max="263" width="11.7109375" style="285" customWidth="1"/>
    <col min="264" max="264" width="11" style="285" customWidth="1"/>
    <col min="265" max="265" width="9.7109375" style="285" customWidth="1"/>
    <col min="266" max="266" width="9.5703125" style="285" customWidth="1"/>
    <col min="267" max="267" width="11.7109375" style="285" customWidth="1"/>
    <col min="268" max="268" width="10.7109375" style="285" customWidth="1"/>
    <col min="269" max="269" width="10.5703125" style="285" customWidth="1"/>
    <col min="270" max="270" width="8.7109375" style="285" customWidth="1"/>
    <col min="271" max="271" width="8.85546875" style="285" customWidth="1"/>
    <col min="272" max="272" width="9.140625" style="285"/>
    <col min="273" max="273" width="11" style="285" customWidth="1"/>
    <col min="274" max="274" width="9.28515625" style="285" bestFit="1" customWidth="1"/>
    <col min="275" max="512" width="9.140625" style="285"/>
    <col min="513" max="513" width="7.140625" style="285" customWidth="1"/>
    <col min="514" max="514" width="21.28515625" style="285" customWidth="1"/>
    <col min="515" max="515" width="10.28515625" style="285" customWidth="1"/>
    <col min="516" max="516" width="9.28515625" style="285" customWidth="1"/>
    <col min="517" max="518" width="9.140625" style="285"/>
    <col min="519" max="519" width="11.7109375" style="285" customWidth="1"/>
    <col min="520" max="520" width="11" style="285" customWidth="1"/>
    <col min="521" max="521" width="9.7109375" style="285" customWidth="1"/>
    <col min="522" max="522" width="9.5703125" style="285" customWidth="1"/>
    <col min="523" max="523" width="11.7109375" style="285" customWidth="1"/>
    <col min="524" max="524" width="10.7109375" style="285" customWidth="1"/>
    <col min="525" max="525" width="10.5703125" style="285" customWidth="1"/>
    <col min="526" max="526" width="8.7109375" style="285" customWidth="1"/>
    <col min="527" max="527" width="8.85546875" style="285" customWidth="1"/>
    <col min="528" max="528" width="9.140625" style="285"/>
    <col min="529" max="529" width="11" style="285" customWidth="1"/>
    <col min="530" max="530" width="9.28515625" style="285" bestFit="1" customWidth="1"/>
    <col min="531" max="768" width="9.140625" style="285"/>
    <col min="769" max="769" width="7.140625" style="285" customWidth="1"/>
    <col min="770" max="770" width="21.28515625" style="285" customWidth="1"/>
    <col min="771" max="771" width="10.28515625" style="285" customWidth="1"/>
    <col min="772" max="772" width="9.28515625" style="285" customWidth="1"/>
    <col min="773" max="774" width="9.140625" style="285"/>
    <col min="775" max="775" width="11.7109375" style="285" customWidth="1"/>
    <col min="776" max="776" width="11" style="285" customWidth="1"/>
    <col min="777" max="777" width="9.7109375" style="285" customWidth="1"/>
    <col min="778" max="778" width="9.5703125" style="285" customWidth="1"/>
    <col min="779" max="779" width="11.7109375" style="285" customWidth="1"/>
    <col min="780" max="780" width="10.7109375" style="285" customWidth="1"/>
    <col min="781" max="781" width="10.5703125" style="285" customWidth="1"/>
    <col min="782" max="782" width="8.7109375" style="285" customWidth="1"/>
    <col min="783" max="783" width="8.85546875" style="285" customWidth="1"/>
    <col min="784" max="784" width="9.140625" style="285"/>
    <col min="785" max="785" width="11" style="285" customWidth="1"/>
    <col min="786" max="786" width="9.28515625" style="285" bestFit="1" customWidth="1"/>
    <col min="787" max="1024" width="9.140625" style="285"/>
    <col min="1025" max="1025" width="7.140625" style="285" customWidth="1"/>
    <col min="1026" max="1026" width="21.28515625" style="285" customWidth="1"/>
    <col min="1027" max="1027" width="10.28515625" style="285" customWidth="1"/>
    <col min="1028" max="1028" width="9.28515625" style="285" customWidth="1"/>
    <col min="1029" max="1030" width="9.140625" style="285"/>
    <col min="1031" max="1031" width="11.7109375" style="285" customWidth="1"/>
    <col min="1032" max="1032" width="11" style="285" customWidth="1"/>
    <col min="1033" max="1033" width="9.7109375" style="285" customWidth="1"/>
    <col min="1034" max="1034" width="9.5703125" style="285" customWidth="1"/>
    <col min="1035" max="1035" width="11.7109375" style="285" customWidth="1"/>
    <col min="1036" max="1036" width="10.7109375" style="285" customWidth="1"/>
    <col min="1037" max="1037" width="10.5703125" style="285" customWidth="1"/>
    <col min="1038" max="1038" width="8.7109375" style="285" customWidth="1"/>
    <col min="1039" max="1039" width="8.85546875" style="285" customWidth="1"/>
    <col min="1040" max="1040" width="9.140625" style="285"/>
    <col min="1041" max="1041" width="11" style="285" customWidth="1"/>
    <col min="1042" max="1042" width="9.28515625" style="285" bestFit="1" customWidth="1"/>
    <col min="1043" max="1280" width="9.140625" style="285"/>
    <col min="1281" max="1281" width="7.140625" style="285" customWidth="1"/>
    <col min="1282" max="1282" width="21.28515625" style="285" customWidth="1"/>
    <col min="1283" max="1283" width="10.28515625" style="285" customWidth="1"/>
    <col min="1284" max="1284" width="9.28515625" style="285" customWidth="1"/>
    <col min="1285" max="1286" width="9.140625" style="285"/>
    <col min="1287" max="1287" width="11.7109375" style="285" customWidth="1"/>
    <col min="1288" max="1288" width="11" style="285" customWidth="1"/>
    <col min="1289" max="1289" width="9.7109375" style="285" customWidth="1"/>
    <col min="1290" max="1290" width="9.5703125" style="285" customWidth="1"/>
    <col min="1291" max="1291" width="11.7109375" style="285" customWidth="1"/>
    <col min="1292" max="1292" width="10.7109375" style="285" customWidth="1"/>
    <col min="1293" max="1293" width="10.5703125" style="285" customWidth="1"/>
    <col min="1294" max="1294" width="8.7109375" style="285" customWidth="1"/>
    <col min="1295" max="1295" width="8.85546875" style="285" customWidth="1"/>
    <col min="1296" max="1296" width="9.140625" style="285"/>
    <col min="1297" max="1297" width="11" style="285" customWidth="1"/>
    <col min="1298" max="1298" width="9.28515625" style="285" bestFit="1" customWidth="1"/>
    <col min="1299" max="1536" width="9.140625" style="285"/>
    <col min="1537" max="1537" width="7.140625" style="285" customWidth="1"/>
    <col min="1538" max="1538" width="21.28515625" style="285" customWidth="1"/>
    <col min="1539" max="1539" width="10.28515625" style="285" customWidth="1"/>
    <col min="1540" max="1540" width="9.28515625" style="285" customWidth="1"/>
    <col min="1541" max="1542" width="9.140625" style="285"/>
    <col min="1543" max="1543" width="11.7109375" style="285" customWidth="1"/>
    <col min="1544" max="1544" width="11" style="285" customWidth="1"/>
    <col min="1545" max="1545" width="9.7109375" style="285" customWidth="1"/>
    <col min="1546" max="1546" width="9.5703125" style="285" customWidth="1"/>
    <col min="1547" max="1547" width="11.7109375" style="285" customWidth="1"/>
    <col min="1548" max="1548" width="10.7109375" style="285" customWidth="1"/>
    <col min="1549" max="1549" width="10.5703125" style="285" customWidth="1"/>
    <col min="1550" max="1550" width="8.7109375" style="285" customWidth="1"/>
    <col min="1551" max="1551" width="8.85546875" style="285" customWidth="1"/>
    <col min="1552" max="1552" width="9.140625" style="285"/>
    <col min="1553" max="1553" width="11" style="285" customWidth="1"/>
    <col min="1554" max="1554" width="9.28515625" style="285" bestFit="1" customWidth="1"/>
    <col min="1555" max="1792" width="9.140625" style="285"/>
    <col min="1793" max="1793" width="7.140625" style="285" customWidth="1"/>
    <col min="1794" max="1794" width="21.28515625" style="285" customWidth="1"/>
    <col min="1795" max="1795" width="10.28515625" style="285" customWidth="1"/>
    <col min="1796" max="1796" width="9.28515625" style="285" customWidth="1"/>
    <col min="1797" max="1798" width="9.140625" style="285"/>
    <col min="1799" max="1799" width="11.7109375" style="285" customWidth="1"/>
    <col min="1800" max="1800" width="11" style="285" customWidth="1"/>
    <col min="1801" max="1801" width="9.7109375" style="285" customWidth="1"/>
    <col min="1802" max="1802" width="9.5703125" style="285" customWidth="1"/>
    <col min="1803" max="1803" width="11.7109375" style="285" customWidth="1"/>
    <col min="1804" max="1804" width="10.7109375" style="285" customWidth="1"/>
    <col min="1805" max="1805" width="10.5703125" style="285" customWidth="1"/>
    <col min="1806" max="1806" width="8.7109375" style="285" customWidth="1"/>
    <col min="1807" max="1807" width="8.85546875" style="285" customWidth="1"/>
    <col min="1808" max="1808" width="9.140625" style="285"/>
    <col min="1809" max="1809" width="11" style="285" customWidth="1"/>
    <col min="1810" max="1810" width="9.28515625" style="285" bestFit="1" customWidth="1"/>
    <col min="1811" max="2048" width="9.140625" style="285"/>
    <col min="2049" max="2049" width="7.140625" style="285" customWidth="1"/>
    <col min="2050" max="2050" width="21.28515625" style="285" customWidth="1"/>
    <col min="2051" max="2051" width="10.28515625" style="285" customWidth="1"/>
    <col min="2052" max="2052" width="9.28515625" style="285" customWidth="1"/>
    <col min="2053" max="2054" width="9.140625" style="285"/>
    <col min="2055" max="2055" width="11.7109375" style="285" customWidth="1"/>
    <col min="2056" max="2056" width="11" style="285" customWidth="1"/>
    <col min="2057" max="2057" width="9.7109375" style="285" customWidth="1"/>
    <col min="2058" max="2058" width="9.5703125" style="285" customWidth="1"/>
    <col min="2059" max="2059" width="11.7109375" style="285" customWidth="1"/>
    <col min="2060" max="2060" width="10.7109375" style="285" customWidth="1"/>
    <col min="2061" max="2061" width="10.5703125" style="285" customWidth="1"/>
    <col min="2062" max="2062" width="8.7109375" style="285" customWidth="1"/>
    <col min="2063" max="2063" width="8.85546875" style="285" customWidth="1"/>
    <col min="2064" max="2064" width="9.140625" style="285"/>
    <col min="2065" max="2065" width="11" style="285" customWidth="1"/>
    <col min="2066" max="2066" width="9.28515625" style="285" bestFit="1" customWidth="1"/>
    <col min="2067" max="2304" width="9.140625" style="285"/>
    <col min="2305" max="2305" width="7.140625" style="285" customWidth="1"/>
    <col min="2306" max="2306" width="21.28515625" style="285" customWidth="1"/>
    <col min="2307" max="2307" width="10.28515625" style="285" customWidth="1"/>
    <col min="2308" max="2308" width="9.28515625" style="285" customWidth="1"/>
    <col min="2309" max="2310" width="9.140625" style="285"/>
    <col min="2311" max="2311" width="11.7109375" style="285" customWidth="1"/>
    <col min="2312" max="2312" width="11" style="285" customWidth="1"/>
    <col min="2313" max="2313" width="9.7109375" style="285" customWidth="1"/>
    <col min="2314" max="2314" width="9.5703125" style="285" customWidth="1"/>
    <col min="2315" max="2315" width="11.7109375" style="285" customWidth="1"/>
    <col min="2316" max="2316" width="10.7109375" style="285" customWidth="1"/>
    <col min="2317" max="2317" width="10.5703125" style="285" customWidth="1"/>
    <col min="2318" max="2318" width="8.7109375" style="285" customWidth="1"/>
    <col min="2319" max="2319" width="8.85546875" style="285" customWidth="1"/>
    <col min="2320" max="2320" width="9.140625" style="285"/>
    <col min="2321" max="2321" width="11" style="285" customWidth="1"/>
    <col min="2322" max="2322" width="9.28515625" style="285" bestFit="1" customWidth="1"/>
    <col min="2323" max="2560" width="9.140625" style="285"/>
    <col min="2561" max="2561" width="7.140625" style="285" customWidth="1"/>
    <col min="2562" max="2562" width="21.28515625" style="285" customWidth="1"/>
    <col min="2563" max="2563" width="10.28515625" style="285" customWidth="1"/>
    <col min="2564" max="2564" width="9.28515625" style="285" customWidth="1"/>
    <col min="2565" max="2566" width="9.140625" style="285"/>
    <col min="2567" max="2567" width="11.7109375" style="285" customWidth="1"/>
    <col min="2568" max="2568" width="11" style="285" customWidth="1"/>
    <col min="2569" max="2569" width="9.7109375" style="285" customWidth="1"/>
    <col min="2570" max="2570" width="9.5703125" style="285" customWidth="1"/>
    <col min="2571" max="2571" width="11.7109375" style="285" customWidth="1"/>
    <col min="2572" max="2572" width="10.7109375" style="285" customWidth="1"/>
    <col min="2573" max="2573" width="10.5703125" style="285" customWidth="1"/>
    <col min="2574" max="2574" width="8.7109375" style="285" customWidth="1"/>
    <col min="2575" max="2575" width="8.85546875" style="285" customWidth="1"/>
    <col min="2576" max="2576" width="9.140625" style="285"/>
    <col min="2577" max="2577" width="11" style="285" customWidth="1"/>
    <col min="2578" max="2578" width="9.28515625" style="285" bestFit="1" customWidth="1"/>
    <col min="2579" max="2816" width="9.140625" style="285"/>
    <col min="2817" max="2817" width="7.140625" style="285" customWidth="1"/>
    <col min="2818" max="2818" width="21.28515625" style="285" customWidth="1"/>
    <col min="2819" max="2819" width="10.28515625" style="285" customWidth="1"/>
    <col min="2820" max="2820" width="9.28515625" style="285" customWidth="1"/>
    <col min="2821" max="2822" width="9.140625" style="285"/>
    <col min="2823" max="2823" width="11.7109375" style="285" customWidth="1"/>
    <col min="2824" max="2824" width="11" style="285" customWidth="1"/>
    <col min="2825" max="2825" width="9.7109375" style="285" customWidth="1"/>
    <col min="2826" max="2826" width="9.5703125" style="285" customWidth="1"/>
    <col min="2827" max="2827" width="11.7109375" style="285" customWidth="1"/>
    <col min="2828" max="2828" width="10.7109375" style="285" customWidth="1"/>
    <col min="2829" max="2829" width="10.5703125" style="285" customWidth="1"/>
    <col min="2830" max="2830" width="8.7109375" style="285" customWidth="1"/>
    <col min="2831" max="2831" width="8.85546875" style="285" customWidth="1"/>
    <col min="2832" max="2832" width="9.140625" style="285"/>
    <col min="2833" max="2833" width="11" style="285" customWidth="1"/>
    <col min="2834" max="2834" width="9.28515625" style="285" bestFit="1" customWidth="1"/>
    <col min="2835" max="3072" width="9.140625" style="285"/>
    <col min="3073" max="3073" width="7.140625" style="285" customWidth="1"/>
    <col min="3074" max="3074" width="21.28515625" style="285" customWidth="1"/>
    <col min="3075" max="3075" width="10.28515625" style="285" customWidth="1"/>
    <col min="3076" max="3076" width="9.28515625" style="285" customWidth="1"/>
    <col min="3077" max="3078" width="9.140625" style="285"/>
    <col min="3079" max="3079" width="11.7109375" style="285" customWidth="1"/>
    <col min="3080" max="3080" width="11" style="285" customWidth="1"/>
    <col min="3081" max="3081" width="9.7109375" style="285" customWidth="1"/>
    <col min="3082" max="3082" width="9.5703125" style="285" customWidth="1"/>
    <col min="3083" max="3083" width="11.7109375" style="285" customWidth="1"/>
    <col min="3084" max="3084" width="10.7109375" style="285" customWidth="1"/>
    <col min="3085" max="3085" width="10.5703125" style="285" customWidth="1"/>
    <col min="3086" max="3086" width="8.7109375" style="285" customWidth="1"/>
    <col min="3087" max="3087" width="8.85546875" style="285" customWidth="1"/>
    <col min="3088" max="3088" width="9.140625" style="285"/>
    <col min="3089" max="3089" width="11" style="285" customWidth="1"/>
    <col min="3090" max="3090" width="9.28515625" style="285" bestFit="1" customWidth="1"/>
    <col min="3091" max="3328" width="9.140625" style="285"/>
    <col min="3329" max="3329" width="7.140625" style="285" customWidth="1"/>
    <col min="3330" max="3330" width="21.28515625" style="285" customWidth="1"/>
    <col min="3331" max="3331" width="10.28515625" style="285" customWidth="1"/>
    <col min="3332" max="3332" width="9.28515625" style="285" customWidth="1"/>
    <col min="3333" max="3334" width="9.140625" style="285"/>
    <col min="3335" max="3335" width="11.7109375" style="285" customWidth="1"/>
    <col min="3336" max="3336" width="11" style="285" customWidth="1"/>
    <col min="3337" max="3337" width="9.7109375" style="285" customWidth="1"/>
    <col min="3338" max="3338" width="9.5703125" style="285" customWidth="1"/>
    <col min="3339" max="3339" width="11.7109375" style="285" customWidth="1"/>
    <col min="3340" max="3340" width="10.7109375" style="285" customWidth="1"/>
    <col min="3341" max="3341" width="10.5703125" style="285" customWidth="1"/>
    <col min="3342" max="3342" width="8.7109375" style="285" customWidth="1"/>
    <col min="3343" max="3343" width="8.85546875" style="285" customWidth="1"/>
    <col min="3344" max="3344" width="9.140625" style="285"/>
    <col min="3345" max="3345" width="11" style="285" customWidth="1"/>
    <col min="3346" max="3346" width="9.28515625" style="285" bestFit="1" customWidth="1"/>
    <col min="3347" max="3584" width="9.140625" style="285"/>
    <col min="3585" max="3585" width="7.140625" style="285" customWidth="1"/>
    <col min="3586" max="3586" width="21.28515625" style="285" customWidth="1"/>
    <col min="3587" max="3587" width="10.28515625" style="285" customWidth="1"/>
    <col min="3588" max="3588" width="9.28515625" style="285" customWidth="1"/>
    <col min="3589" max="3590" width="9.140625" style="285"/>
    <col min="3591" max="3591" width="11.7109375" style="285" customWidth="1"/>
    <col min="3592" max="3592" width="11" style="285" customWidth="1"/>
    <col min="3593" max="3593" width="9.7109375" style="285" customWidth="1"/>
    <col min="3594" max="3594" width="9.5703125" style="285" customWidth="1"/>
    <col min="3595" max="3595" width="11.7109375" style="285" customWidth="1"/>
    <col min="3596" max="3596" width="10.7109375" style="285" customWidth="1"/>
    <col min="3597" max="3597" width="10.5703125" style="285" customWidth="1"/>
    <col min="3598" max="3598" width="8.7109375" style="285" customWidth="1"/>
    <col min="3599" max="3599" width="8.85546875" style="285" customWidth="1"/>
    <col min="3600" max="3600" width="9.140625" style="285"/>
    <col min="3601" max="3601" width="11" style="285" customWidth="1"/>
    <col min="3602" max="3602" width="9.28515625" style="285" bestFit="1" customWidth="1"/>
    <col min="3603" max="3840" width="9.140625" style="285"/>
    <col min="3841" max="3841" width="7.140625" style="285" customWidth="1"/>
    <col min="3842" max="3842" width="21.28515625" style="285" customWidth="1"/>
    <col min="3843" max="3843" width="10.28515625" style="285" customWidth="1"/>
    <col min="3844" max="3844" width="9.28515625" style="285" customWidth="1"/>
    <col min="3845" max="3846" width="9.140625" style="285"/>
    <col min="3847" max="3847" width="11.7109375" style="285" customWidth="1"/>
    <col min="3848" max="3848" width="11" style="285" customWidth="1"/>
    <col min="3849" max="3849" width="9.7109375" style="285" customWidth="1"/>
    <col min="3850" max="3850" width="9.5703125" style="285" customWidth="1"/>
    <col min="3851" max="3851" width="11.7109375" style="285" customWidth="1"/>
    <col min="3852" max="3852" width="10.7109375" style="285" customWidth="1"/>
    <col min="3853" max="3853" width="10.5703125" style="285" customWidth="1"/>
    <col min="3854" max="3854" width="8.7109375" style="285" customWidth="1"/>
    <col min="3855" max="3855" width="8.85546875" style="285" customWidth="1"/>
    <col min="3856" max="3856" width="9.140625" style="285"/>
    <col min="3857" max="3857" width="11" style="285" customWidth="1"/>
    <col min="3858" max="3858" width="9.28515625" style="285" bestFit="1" customWidth="1"/>
    <col min="3859" max="4096" width="9.140625" style="285"/>
    <col min="4097" max="4097" width="7.140625" style="285" customWidth="1"/>
    <col min="4098" max="4098" width="21.28515625" style="285" customWidth="1"/>
    <col min="4099" max="4099" width="10.28515625" style="285" customWidth="1"/>
    <col min="4100" max="4100" width="9.28515625" style="285" customWidth="1"/>
    <col min="4101" max="4102" width="9.140625" style="285"/>
    <col min="4103" max="4103" width="11.7109375" style="285" customWidth="1"/>
    <col min="4104" max="4104" width="11" style="285" customWidth="1"/>
    <col min="4105" max="4105" width="9.7109375" style="285" customWidth="1"/>
    <col min="4106" max="4106" width="9.5703125" style="285" customWidth="1"/>
    <col min="4107" max="4107" width="11.7109375" style="285" customWidth="1"/>
    <col min="4108" max="4108" width="10.7109375" style="285" customWidth="1"/>
    <col min="4109" max="4109" width="10.5703125" style="285" customWidth="1"/>
    <col min="4110" max="4110" width="8.7109375" style="285" customWidth="1"/>
    <col min="4111" max="4111" width="8.85546875" style="285" customWidth="1"/>
    <col min="4112" max="4112" width="9.140625" style="285"/>
    <col min="4113" max="4113" width="11" style="285" customWidth="1"/>
    <col min="4114" max="4114" width="9.28515625" style="285" bestFit="1" customWidth="1"/>
    <col min="4115" max="4352" width="9.140625" style="285"/>
    <col min="4353" max="4353" width="7.140625" style="285" customWidth="1"/>
    <col min="4354" max="4354" width="21.28515625" style="285" customWidth="1"/>
    <col min="4355" max="4355" width="10.28515625" style="285" customWidth="1"/>
    <col min="4356" max="4356" width="9.28515625" style="285" customWidth="1"/>
    <col min="4357" max="4358" width="9.140625" style="285"/>
    <col min="4359" max="4359" width="11.7109375" style="285" customWidth="1"/>
    <col min="4360" max="4360" width="11" style="285" customWidth="1"/>
    <col min="4361" max="4361" width="9.7109375" style="285" customWidth="1"/>
    <col min="4362" max="4362" width="9.5703125" style="285" customWidth="1"/>
    <col min="4363" max="4363" width="11.7109375" style="285" customWidth="1"/>
    <col min="4364" max="4364" width="10.7109375" style="285" customWidth="1"/>
    <col min="4365" max="4365" width="10.5703125" style="285" customWidth="1"/>
    <col min="4366" max="4366" width="8.7109375" style="285" customWidth="1"/>
    <col min="4367" max="4367" width="8.85546875" style="285" customWidth="1"/>
    <col min="4368" max="4368" width="9.140625" style="285"/>
    <col min="4369" max="4369" width="11" style="285" customWidth="1"/>
    <col min="4370" max="4370" width="9.28515625" style="285" bestFit="1" customWidth="1"/>
    <col min="4371" max="4608" width="9.140625" style="285"/>
    <col min="4609" max="4609" width="7.140625" style="285" customWidth="1"/>
    <col min="4610" max="4610" width="21.28515625" style="285" customWidth="1"/>
    <col min="4611" max="4611" width="10.28515625" style="285" customWidth="1"/>
    <col min="4612" max="4612" width="9.28515625" style="285" customWidth="1"/>
    <col min="4613" max="4614" width="9.140625" style="285"/>
    <col min="4615" max="4615" width="11.7109375" style="285" customWidth="1"/>
    <col min="4616" max="4616" width="11" style="285" customWidth="1"/>
    <col min="4617" max="4617" width="9.7109375" style="285" customWidth="1"/>
    <col min="4618" max="4618" width="9.5703125" style="285" customWidth="1"/>
    <col min="4619" max="4619" width="11.7109375" style="285" customWidth="1"/>
    <col min="4620" max="4620" width="10.7109375" style="285" customWidth="1"/>
    <col min="4621" max="4621" width="10.5703125" style="285" customWidth="1"/>
    <col min="4622" max="4622" width="8.7109375" style="285" customWidth="1"/>
    <col min="4623" max="4623" width="8.85546875" style="285" customWidth="1"/>
    <col min="4624" max="4624" width="9.140625" style="285"/>
    <col min="4625" max="4625" width="11" style="285" customWidth="1"/>
    <col min="4626" max="4626" width="9.28515625" style="285" bestFit="1" customWidth="1"/>
    <col min="4627" max="4864" width="9.140625" style="285"/>
    <col min="4865" max="4865" width="7.140625" style="285" customWidth="1"/>
    <col min="4866" max="4866" width="21.28515625" style="285" customWidth="1"/>
    <col min="4867" max="4867" width="10.28515625" style="285" customWidth="1"/>
    <col min="4868" max="4868" width="9.28515625" style="285" customWidth="1"/>
    <col min="4869" max="4870" width="9.140625" style="285"/>
    <col min="4871" max="4871" width="11.7109375" style="285" customWidth="1"/>
    <col min="4872" max="4872" width="11" style="285" customWidth="1"/>
    <col min="4873" max="4873" width="9.7109375" style="285" customWidth="1"/>
    <col min="4874" max="4874" width="9.5703125" style="285" customWidth="1"/>
    <col min="4875" max="4875" width="11.7109375" style="285" customWidth="1"/>
    <col min="4876" max="4876" width="10.7109375" style="285" customWidth="1"/>
    <col min="4877" max="4877" width="10.5703125" style="285" customWidth="1"/>
    <col min="4878" max="4878" width="8.7109375" style="285" customWidth="1"/>
    <col min="4879" max="4879" width="8.85546875" style="285" customWidth="1"/>
    <col min="4880" max="4880" width="9.140625" style="285"/>
    <col min="4881" max="4881" width="11" style="285" customWidth="1"/>
    <col min="4882" max="4882" width="9.28515625" style="285" bestFit="1" customWidth="1"/>
    <col min="4883" max="5120" width="9.140625" style="285"/>
    <col min="5121" max="5121" width="7.140625" style="285" customWidth="1"/>
    <col min="5122" max="5122" width="21.28515625" style="285" customWidth="1"/>
    <col min="5123" max="5123" width="10.28515625" style="285" customWidth="1"/>
    <col min="5124" max="5124" width="9.28515625" style="285" customWidth="1"/>
    <col min="5125" max="5126" width="9.140625" style="285"/>
    <col min="5127" max="5127" width="11.7109375" style="285" customWidth="1"/>
    <col min="5128" max="5128" width="11" style="285" customWidth="1"/>
    <col min="5129" max="5129" width="9.7109375" style="285" customWidth="1"/>
    <col min="5130" max="5130" width="9.5703125" style="285" customWidth="1"/>
    <col min="5131" max="5131" width="11.7109375" style="285" customWidth="1"/>
    <col min="5132" max="5132" width="10.7109375" style="285" customWidth="1"/>
    <col min="5133" max="5133" width="10.5703125" style="285" customWidth="1"/>
    <col min="5134" max="5134" width="8.7109375" style="285" customWidth="1"/>
    <col min="5135" max="5135" width="8.85546875" style="285" customWidth="1"/>
    <col min="5136" max="5136" width="9.140625" style="285"/>
    <col min="5137" max="5137" width="11" style="285" customWidth="1"/>
    <col min="5138" max="5138" width="9.28515625" style="285" bestFit="1" customWidth="1"/>
    <col min="5139" max="5376" width="9.140625" style="285"/>
    <col min="5377" max="5377" width="7.140625" style="285" customWidth="1"/>
    <col min="5378" max="5378" width="21.28515625" style="285" customWidth="1"/>
    <col min="5379" max="5379" width="10.28515625" style="285" customWidth="1"/>
    <col min="5380" max="5380" width="9.28515625" style="285" customWidth="1"/>
    <col min="5381" max="5382" width="9.140625" style="285"/>
    <col min="5383" max="5383" width="11.7109375" style="285" customWidth="1"/>
    <col min="5384" max="5384" width="11" style="285" customWidth="1"/>
    <col min="5385" max="5385" width="9.7109375" style="285" customWidth="1"/>
    <col min="5386" max="5386" width="9.5703125" style="285" customWidth="1"/>
    <col min="5387" max="5387" width="11.7109375" style="285" customWidth="1"/>
    <col min="5388" max="5388" width="10.7109375" style="285" customWidth="1"/>
    <col min="5389" max="5389" width="10.5703125" style="285" customWidth="1"/>
    <col min="5390" max="5390" width="8.7109375" style="285" customWidth="1"/>
    <col min="5391" max="5391" width="8.85546875" style="285" customWidth="1"/>
    <col min="5392" max="5392" width="9.140625" style="285"/>
    <col min="5393" max="5393" width="11" style="285" customWidth="1"/>
    <col min="5394" max="5394" width="9.28515625" style="285" bestFit="1" customWidth="1"/>
    <col min="5395" max="5632" width="9.140625" style="285"/>
    <col min="5633" max="5633" width="7.140625" style="285" customWidth="1"/>
    <col min="5634" max="5634" width="21.28515625" style="285" customWidth="1"/>
    <col min="5635" max="5635" width="10.28515625" style="285" customWidth="1"/>
    <col min="5636" max="5636" width="9.28515625" style="285" customWidth="1"/>
    <col min="5637" max="5638" width="9.140625" style="285"/>
    <col min="5639" max="5639" width="11.7109375" style="285" customWidth="1"/>
    <col min="5640" max="5640" width="11" style="285" customWidth="1"/>
    <col min="5641" max="5641" width="9.7109375" style="285" customWidth="1"/>
    <col min="5642" max="5642" width="9.5703125" style="285" customWidth="1"/>
    <col min="5643" max="5643" width="11.7109375" style="285" customWidth="1"/>
    <col min="5644" max="5644" width="10.7109375" style="285" customWidth="1"/>
    <col min="5645" max="5645" width="10.5703125" style="285" customWidth="1"/>
    <col min="5646" max="5646" width="8.7109375" style="285" customWidth="1"/>
    <col min="5647" max="5647" width="8.85546875" style="285" customWidth="1"/>
    <col min="5648" max="5648" width="9.140625" style="285"/>
    <col min="5649" max="5649" width="11" style="285" customWidth="1"/>
    <col min="5650" max="5650" width="9.28515625" style="285" bestFit="1" customWidth="1"/>
    <col min="5651" max="5888" width="9.140625" style="285"/>
    <col min="5889" max="5889" width="7.140625" style="285" customWidth="1"/>
    <col min="5890" max="5890" width="21.28515625" style="285" customWidth="1"/>
    <col min="5891" max="5891" width="10.28515625" style="285" customWidth="1"/>
    <col min="5892" max="5892" width="9.28515625" style="285" customWidth="1"/>
    <col min="5893" max="5894" width="9.140625" style="285"/>
    <col min="5895" max="5895" width="11.7109375" style="285" customWidth="1"/>
    <col min="5896" max="5896" width="11" style="285" customWidth="1"/>
    <col min="5897" max="5897" width="9.7109375" style="285" customWidth="1"/>
    <col min="5898" max="5898" width="9.5703125" style="285" customWidth="1"/>
    <col min="5899" max="5899" width="11.7109375" style="285" customWidth="1"/>
    <col min="5900" max="5900" width="10.7109375" style="285" customWidth="1"/>
    <col min="5901" max="5901" width="10.5703125" style="285" customWidth="1"/>
    <col min="5902" max="5902" width="8.7109375" style="285" customWidth="1"/>
    <col min="5903" max="5903" width="8.85546875" style="285" customWidth="1"/>
    <col min="5904" max="5904" width="9.140625" style="285"/>
    <col min="5905" max="5905" width="11" style="285" customWidth="1"/>
    <col min="5906" max="5906" width="9.28515625" style="285" bestFit="1" customWidth="1"/>
    <col min="5907" max="6144" width="9.140625" style="285"/>
    <col min="6145" max="6145" width="7.140625" style="285" customWidth="1"/>
    <col min="6146" max="6146" width="21.28515625" style="285" customWidth="1"/>
    <col min="6147" max="6147" width="10.28515625" style="285" customWidth="1"/>
    <col min="6148" max="6148" width="9.28515625" style="285" customWidth="1"/>
    <col min="6149" max="6150" width="9.140625" style="285"/>
    <col min="6151" max="6151" width="11.7109375" style="285" customWidth="1"/>
    <col min="6152" max="6152" width="11" style="285" customWidth="1"/>
    <col min="6153" max="6153" width="9.7109375" style="285" customWidth="1"/>
    <col min="6154" max="6154" width="9.5703125" style="285" customWidth="1"/>
    <col min="6155" max="6155" width="11.7109375" style="285" customWidth="1"/>
    <col min="6156" max="6156" width="10.7109375" style="285" customWidth="1"/>
    <col min="6157" max="6157" width="10.5703125" style="285" customWidth="1"/>
    <col min="6158" max="6158" width="8.7109375" style="285" customWidth="1"/>
    <col min="6159" max="6159" width="8.85546875" style="285" customWidth="1"/>
    <col min="6160" max="6160" width="9.140625" style="285"/>
    <col min="6161" max="6161" width="11" style="285" customWidth="1"/>
    <col min="6162" max="6162" width="9.28515625" style="285" bestFit="1" customWidth="1"/>
    <col min="6163" max="6400" width="9.140625" style="285"/>
    <col min="6401" max="6401" width="7.140625" style="285" customWidth="1"/>
    <col min="6402" max="6402" width="21.28515625" style="285" customWidth="1"/>
    <col min="6403" max="6403" width="10.28515625" style="285" customWidth="1"/>
    <col min="6404" max="6404" width="9.28515625" style="285" customWidth="1"/>
    <col min="6405" max="6406" width="9.140625" style="285"/>
    <col min="6407" max="6407" width="11.7109375" style="285" customWidth="1"/>
    <col min="6408" max="6408" width="11" style="285" customWidth="1"/>
    <col min="6409" max="6409" width="9.7109375" style="285" customWidth="1"/>
    <col min="6410" max="6410" width="9.5703125" style="285" customWidth="1"/>
    <col min="6411" max="6411" width="11.7109375" style="285" customWidth="1"/>
    <col min="6412" max="6412" width="10.7109375" style="285" customWidth="1"/>
    <col min="6413" max="6413" width="10.5703125" style="285" customWidth="1"/>
    <col min="6414" max="6414" width="8.7109375" style="285" customWidth="1"/>
    <col min="6415" max="6415" width="8.85546875" style="285" customWidth="1"/>
    <col min="6416" max="6416" width="9.140625" style="285"/>
    <col min="6417" max="6417" width="11" style="285" customWidth="1"/>
    <col min="6418" max="6418" width="9.28515625" style="285" bestFit="1" customWidth="1"/>
    <col min="6419" max="6656" width="9.140625" style="285"/>
    <col min="6657" max="6657" width="7.140625" style="285" customWidth="1"/>
    <col min="6658" max="6658" width="21.28515625" style="285" customWidth="1"/>
    <col min="6659" max="6659" width="10.28515625" style="285" customWidth="1"/>
    <col min="6660" max="6660" width="9.28515625" style="285" customWidth="1"/>
    <col min="6661" max="6662" width="9.140625" style="285"/>
    <col min="6663" max="6663" width="11.7109375" style="285" customWidth="1"/>
    <col min="6664" max="6664" width="11" style="285" customWidth="1"/>
    <col min="6665" max="6665" width="9.7109375" style="285" customWidth="1"/>
    <col min="6666" max="6666" width="9.5703125" style="285" customWidth="1"/>
    <col min="6667" max="6667" width="11.7109375" style="285" customWidth="1"/>
    <col min="6668" max="6668" width="10.7109375" style="285" customWidth="1"/>
    <col min="6669" max="6669" width="10.5703125" style="285" customWidth="1"/>
    <col min="6670" max="6670" width="8.7109375" style="285" customWidth="1"/>
    <col min="6671" max="6671" width="8.85546875" style="285" customWidth="1"/>
    <col min="6672" max="6672" width="9.140625" style="285"/>
    <col min="6673" max="6673" width="11" style="285" customWidth="1"/>
    <col min="6674" max="6674" width="9.28515625" style="285" bestFit="1" customWidth="1"/>
    <col min="6675" max="6912" width="9.140625" style="285"/>
    <col min="6913" max="6913" width="7.140625" style="285" customWidth="1"/>
    <col min="6914" max="6914" width="21.28515625" style="285" customWidth="1"/>
    <col min="6915" max="6915" width="10.28515625" style="285" customWidth="1"/>
    <col min="6916" max="6916" width="9.28515625" style="285" customWidth="1"/>
    <col min="6917" max="6918" width="9.140625" style="285"/>
    <col min="6919" max="6919" width="11.7109375" style="285" customWidth="1"/>
    <col min="6920" max="6920" width="11" style="285" customWidth="1"/>
    <col min="6921" max="6921" width="9.7109375" style="285" customWidth="1"/>
    <col min="6922" max="6922" width="9.5703125" style="285" customWidth="1"/>
    <col min="6923" max="6923" width="11.7109375" style="285" customWidth="1"/>
    <col min="6924" max="6924" width="10.7109375" style="285" customWidth="1"/>
    <col min="6925" max="6925" width="10.5703125" style="285" customWidth="1"/>
    <col min="6926" max="6926" width="8.7109375" style="285" customWidth="1"/>
    <col min="6927" max="6927" width="8.85546875" style="285" customWidth="1"/>
    <col min="6928" max="6928" width="9.140625" style="285"/>
    <col min="6929" max="6929" width="11" style="285" customWidth="1"/>
    <col min="6930" max="6930" width="9.28515625" style="285" bestFit="1" customWidth="1"/>
    <col min="6931" max="7168" width="9.140625" style="285"/>
    <col min="7169" max="7169" width="7.140625" style="285" customWidth="1"/>
    <col min="7170" max="7170" width="21.28515625" style="285" customWidth="1"/>
    <col min="7171" max="7171" width="10.28515625" style="285" customWidth="1"/>
    <col min="7172" max="7172" width="9.28515625" style="285" customWidth="1"/>
    <col min="7173" max="7174" width="9.140625" style="285"/>
    <col min="7175" max="7175" width="11.7109375" style="285" customWidth="1"/>
    <col min="7176" max="7176" width="11" style="285" customWidth="1"/>
    <col min="7177" max="7177" width="9.7109375" style="285" customWidth="1"/>
    <col min="7178" max="7178" width="9.5703125" style="285" customWidth="1"/>
    <col min="7179" max="7179" width="11.7109375" style="285" customWidth="1"/>
    <col min="7180" max="7180" width="10.7109375" style="285" customWidth="1"/>
    <col min="7181" max="7181" width="10.5703125" style="285" customWidth="1"/>
    <col min="7182" max="7182" width="8.7109375" style="285" customWidth="1"/>
    <col min="7183" max="7183" width="8.85546875" style="285" customWidth="1"/>
    <col min="7184" max="7184" width="9.140625" style="285"/>
    <col min="7185" max="7185" width="11" style="285" customWidth="1"/>
    <col min="7186" max="7186" width="9.28515625" style="285" bestFit="1" customWidth="1"/>
    <col min="7187" max="7424" width="9.140625" style="285"/>
    <col min="7425" max="7425" width="7.140625" style="285" customWidth="1"/>
    <col min="7426" max="7426" width="21.28515625" style="285" customWidth="1"/>
    <col min="7427" max="7427" width="10.28515625" style="285" customWidth="1"/>
    <col min="7428" max="7428" width="9.28515625" style="285" customWidth="1"/>
    <col min="7429" max="7430" width="9.140625" style="285"/>
    <col min="7431" max="7431" width="11.7109375" style="285" customWidth="1"/>
    <col min="7432" max="7432" width="11" style="285" customWidth="1"/>
    <col min="7433" max="7433" width="9.7109375" style="285" customWidth="1"/>
    <col min="7434" max="7434" width="9.5703125" style="285" customWidth="1"/>
    <col min="7435" max="7435" width="11.7109375" style="285" customWidth="1"/>
    <col min="7436" max="7436" width="10.7109375" style="285" customWidth="1"/>
    <col min="7437" max="7437" width="10.5703125" style="285" customWidth="1"/>
    <col min="7438" max="7438" width="8.7109375" style="285" customWidth="1"/>
    <col min="7439" max="7439" width="8.85546875" style="285" customWidth="1"/>
    <col min="7440" max="7440" width="9.140625" style="285"/>
    <col min="7441" max="7441" width="11" style="285" customWidth="1"/>
    <col min="7442" max="7442" width="9.28515625" style="285" bestFit="1" customWidth="1"/>
    <col min="7443" max="7680" width="9.140625" style="285"/>
    <col min="7681" max="7681" width="7.140625" style="285" customWidth="1"/>
    <col min="7682" max="7682" width="21.28515625" style="285" customWidth="1"/>
    <col min="7683" max="7683" width="10.28515625" style="285" customWidth="1"/>
    <col min="7684" max="7684" width="9.28515625" style="285" customWidth="1"/>
    <col min="7685" max="7686" width="9.140625" style="285"/>
    <col min="7687" max="7687" width="11.7109375" style="285" customWidth="1"/>
    <col min="7688" max="7688" width="11" style="285" customWidth="1"/>
    <col min="7689" max="7689" width="9.7109375" style="285" customWidth="1"/>
    <col min="7690" max="7690" width="9.5703125" style="285" customWidth="1"/>
    <col min="7691" max="7691" width="11.7109375" style="285" customWidth="1"/>
    <col min="7692" max="7692" width="10.7109375" style="285" customWidth="1"/>
    <col min="7693" max="7693" width="10.5703125" style="285" customWidth="1"/>
    <col min="7694" max="7694" width="8.7109375" style="285" customWidth="1"/>
    <col min="7695" max="7695" width="8.85546875" style="285" customWidth="1"/>
    <col min="7696" max="7696" width="9.140625" style="285"/>
    <col min="7697" max="7697" width="11" style="285" customWidth="1"/>
    <col min="7698" max="7698" width="9.28515625" style="285" bestFit="1" customWidth="1"/>
    <col min="7699" max="7936" width="9.140625" style="285"/>
    <col min="7937" max="7937" width="7.140625" style="285" customWidth="1"/>
    <col min="7938" max="7938" width="21.28515625" style="285" customWidth="1"/>
    <col min="7939" max="7939" width="10.28515625" style="285" customWidth="1"/>
    <col min="7940" max="7940" width="9.28515625" style="285" customWidth="1"/>
    <col min="7941" max="7942" width="9.140625" style="285"/>
    <col min="7943" max="7943" width="11.7109375" style="285" customWidth="1"/>
    <col min="7944" max="7944" width="11" style="285" customWidth="1"/>
    <col min="7945" max="7945" width="9.7109375" style="285" customWidth="1"/>
    <col min="7946" max="7946" width="9.5703125" style="285" customWidth="1"/>
    <col min="7947" max="7947" width="11.7109375" style="285" customWidth="1"/>
    <col min="7948" max="7948" width="10.7109375" style="285" customWidth="1"/>
    <col min="7949" max="7949" width="10.5703125" style="285" customWidth="1"/>
    <col min="7950" max="7950" width="8.7109375" style="285" customWidth="1"/>
    <col min="7951" max="7951" width="8.85546875" style="285" customWidth="1"/>
    <col min="7952" max="7952" width="9.140625" style="285"/>
    <col min="7953" max="7953" width="11" style="285" customWidth="1"/>
    <col min="7954" max="7954" width="9.28515625" style="285" bestFit="1" customWidth="1"/>
    <col min="7955" max="8192" width="9.140625" style="285"/>
    <col min="8193" max="8193" width="7.140625" style="285" customWidth="1"/>
    <col min="8194" max="8194" width="21.28515625" style="285" customWidth="1"/>
    <col min="8195" max="8195" width="10.28515625" style="285" customWidth="1"/>
    <col min="8196" max="8196" width="9.28515625" style="285" customWidth="1"/>
    <col min="8197" max="8198" width="9.140625" style="285"/>
    <col min="8199" max="8199" width="11.7109375" style="285" customWidth="1"/>
    <col min="8200" max="8200" width="11" style="285" customWidth="1"/>
    <col min="8201" max="8201" width="9.7109375" style="285" customWidth="1"/>
    <col min="8202" max="8202" width="9.5703125" style="285" customWidth="1"/>
    <col min="8203" max="8203" width="11.7109375" style="285" customWidth="1"/>
    <col min="8204" max="8204" width="10.7109375" style="285" customWidth="1"/>
    <col min="8205" max="8205" width="10.5703125" style="285" customWidth="1"/>
    <col min="8206" max="8206" width="8.7109375" style="285" customWidth="1"/>
    <col min="8207" max="8207" width="8.85546875" style="285" customWidth="1"/>
    <col min="8208" max="8208" width="9.140625" style="285"/>
    <col min="8209" max="8209" width="11" style="285" customWidth="1"/>
    <col min="8210" max="8210" width="9.28515625" style="285" bestFit="1" customWidth="1"/>
    <col min="8211" max="8448" width="9.140625" style="285"/>
    <col min="8449" max="8449" width="7.140625" style="285" customWidth="1"/>
    <col min="8450" max="8450" width="21.28515625" style="285" customWidth="1"/>
    <col min="8451" max="8451" width="10.28515625" style="285" customWidth="1"/>
    <col min="8452" max="8452" width="9.28515625" style="285" customWidth="1"/>
    <col min="8453" max="8454" width="9.140625" style="285"/>
    <col min="8455" max="8455" width="11.7109375" style="285" customWidth="1"/>
    <col min="8456" max="8456" width="11" style="285" customWidth="1"/>
    <col min="8457" max="8457" width="9.7109375" style="285" customWidth="1"/>
    <col min="8458" max="8458" width="9.5703125" style="285" customWidth="1"/>
    <col min="8459" max="8459" width="11.7109375" style="285" customWidth="1"/>
    <col min="8460" max="8460" width="10.7109375" style="285" customWidth="1"/>
    <col min="8461" max="8461" width="10.5703125" style="285" customWidth="1"/>
    <col min="8462" max="8462" width="8.7109375" style="285" customWidth="1"/>
    <col min="8463" max="8463" width="8.85546875" style="285" customWidth="1"/>
    <col min="8464" max="8464" width="9.140625" style="285"/>
    <col min="8465" max="8465" width="11" style="285" customWidth="1"/>
    <col min="8466" max="8466" width="9.28515625" style="285" bestFit="1" customWidth="1"/>
    <col min="8467" max="8704" width="9.140625" style="285"/>
    <col min="8705" max="8705" width="7.140625" style="285" customWidth="1"/>
    <col min="8706" max="8706" width="21.28515625" style="285" customWidth="1"/>
    <col min="8707" max="8707" width="10.28515625" style="285" customWidth="1"/>
    <col min="8708" max="8708" width="9.28515625" style="285" customWidth="1"/>
    <col min="8709" max="8710" width="9.140625" style="285"/>
    <col min="8711" max="8711" width="11.7109375" style="285" customWidth="1"/>
    <col min="8712" max="8712" width="11" style="285" customWidth="1"/>
    <col min="8713" max="8713" width="9.7109375" style="285" customWidth="1"/>
    <col min="8714" max="8714" width="9.5703125" style="285" customWidth="1"/>
    <col min="8715" max="8715" width="11.7109375" style="285" customWidth="1"/>
    <col min="8716" max="8716" width="10.7109375" style="285" customWidth="1"/>
    <col min="8717" max="8717" width="10.5703125" style="285" customWidth="1"/>
    <col min="8718" max="8718" width="8.7109375" style="285" customWidth="1"/>
    <col min="8719" max="8719" width="8.85546875" style="285" customWidth="1"/>
    <col min="8720" max="8720" width="9.140625" style="285"/>
    <col min="8721" max="8721" width="11" style="285" customWidth="1"/>
    <col min="8722" max="8722" width="9.28515625" style="285" bestFit="1" customWidth="1"/>
    <col min="8723" max="8960" width="9.140625" style="285"/>
    <col min="8961" max="8961" width="7.140625" style="285" customWidth="1"/>
    <col min="8962" max="8962" width="21.28515625" style="285" customWidth="1"/>
    <col min="8963" max="8963" width="10.28515625" style="285" customWidth="1"/>
    <col min="8964" max="8964" width="9.28515625" style="285" customWidth="1"/>
    <col min="8965" max="8966" width="9.140625" style="285"/>
    <col min="8967" max="8967" width="11.7109375" style="285" customWidth="1"/>
    <col min="8968" max="8968" width="11" style="285" customWidth="1"/>
    <col min="8969" max="8969" width="9.7109375" style="285" customWidth="1"/>
    <col min="8970" max="8970" width="9.5703125" style="285" customWidth="1"/>
    <col min="8971" max="8971" width="11.7109375" style="285" customWidth="1"/>
    <col min="8972" max="8972" width="10.7109375" style="285" customWidth="1"/>
    <col min="8973" max="8973" width="10.5703125" style="285" customWidth="1"/>
    <col min="8974" max="8974" width="8.7109375" style="285" customWidth="1"/>
    <col min="8975" max="8975" width="8.85546875" style="285" customWidth="1"/>
    <col min="8976" max="8976" width="9.140625" style="285"/>
    <col min="8977" max="8977" width="11" style="285" customWidth="1"/>
    <col min="8978" max="8978" width="9.28515625" style="285" bestFit="1" customWidth="1"/>
    <col min="8979" max="9216" width="9.140625" style="285"/>
    <col min="9217" max="9217" width="7.140625" style="285" customWidth="1"/>
    <col min="9218" max="9218" width="21.28515625" style="285" customWidth="1"/>
    <col min="9219" max="9219" width="10.28515625" style="285" customWidth="1"/>
    <col min="9220" max="9220" width="9.28515625" style="285" customWidth="1"/>
    <col min="9221" max="9222" width="9.140625" style="285"/>
    <col min="9223" max="9223" width="11.7109375" style="285" customWidth="1"/>
    <col min="9224" max="9224" width="11" style="285" customWidth="1"/>
    <col min="9225" max="9225" width="9.7109375" style="285" customWidth="1"/>
    <col min="9226" max="9226" width="9.5703125" style="285" customWidth="1"/>
    <col min="9227" max="9227" width="11.7109375" style="285" customWidth="1"/>
    <col min="9228" max="9228" width="10.7109375" style="285" customWidth="1"/>
    <col min="9229" max="9229" width="10.5703125" style="285" customWidth="1"/>
    <col min="9230" max="9230" width="8.7109375" style="285" customWidth="1"/>
    <col min="9231" max="9231" width="8.85546875" style="285" customWidth="1"/>
    <col min="9232" max="9232" width="9.140625" style="285"/>
    <col min="9233" max="9233" width="11" style="285" customWidth="1"/>
    <col min="9234" max="9234" width="9.28515625" style="285" bestFit="1" customWidth="1"/>
    <col min="9235" max="9472" width="9.140625" style="285"/>
    <col min="9473" max="9473" width="7.140625" style="285" customWidth="1"/>
    <col min="9474" max="9474" width="21.28515625" style="285" customWidth="1"/>
    <col min="9475" max="9475" width="10.28515625" style="285" customWidth="1"/>
    <col min="9476" max="9476" width="9.28515625" style="285" customWidth="1"/>
    <col min="9477" max="9478" width="9.140625" style="285"/>
    <col min="9479" max="9479" width="11.7109375" style="285" customWidth="1"/>
    <col min="9480" max="9480" width="11" style="285" customWidth="1"/>
    <col min="9481" max="9481" width="9.7109375" style="285" customWidth="1"/>
    <col min="9482" max="9482" width="9.5703125" style="285" customWidth="1"/>
    <col min="9483" max="9483" width="11.7109375" style="285" customWidth="1"/>
    <col min="9484" max="9484" width="10.7109375" style="285" customWidth="1"/>
    <col min="9485" max="9485" width="10.5703125" style="285" customWidth="1"/>
    <col min="9486" max="9486" width="8.7109375" style="285" customWidth="1"/>
    <col min="9487" max="9487" width="8.85546875" style="285" customWidth="1"/>
    <col min="9488" max="9488" width="9.140625" style="285"/>
    <col min="9489" max="9489" width="11" style="285" customWidth="1"/>
    <col min="9490" max="9490" width="9.28515625" style="285" bestFit="1" customWidth="1"/>
    <col min="9491" max="9728" width="9.140625" style="285"/>
    <col min="9729" max="9729" width="7.140625" style="285" customWidth="1"/>
    <col min="9730" max="9730" width="21.28515625" style="285" customWidth="1"/>
    <col min="9731" max="9731" width="10.28515625" style="285" customWidth="1"/>
    <col min="9732" max="9732" width="9.28515625" style="285" customWidth="1"/>
    <col min="9733" max="9734" width="9.140625" style="285"/>
    <col min="9735" max="9735" width="11.7109375" style="285" customWidth="1"/>
    <col min="9736" max="9736" width="11" style="285" customWidth="1"/>
    <col min="9737" max="9737" width="9.7109375" style="285" customWidth="1"/>
    <col min="9738" max="9738" width="9.5703125" style="285" customWidth="1"/>
    <col min="9739" max="9739" width="11.7109375" style="285" customWidth="1"/>
    <col min="9740" max="9740" width="10.7109375" style="285" customWidth="1"/>
    <col min="9741" max="9741" width="10.5703125" style="285" customWidth="1"/>
    <col min="9742" max="9742" width="8.7109375" style="285" customWidth="1"/>
    <col min="9743" max="9743" width="8.85546875" style="285" customWidth="1"/>
    <col min="9744" max="9744" width="9.140625" style="285"/>
    <col min="9745" max="9745" width="11" style="285" customWidth="1"/>
    <col min="9746" max="9746" width="9.28515625" style="285" bestFit="1" customWidth="1"/>
    <col min="9747" max="9984" width="9.140625" style="285"/>
    <col min="9985" max="9985" width="7.140625" style="285" customWidth="1"/>
    <col min="9986" max="9986" width="21.28515625" style="285" customWidth="1"/>
    <col min="9987" max="9987" width="10.28515625" style="285" customWidth="1"/>
    <col min="9988" max="9988" width="9.28515625" style="285" customWidth="1"/>
    <col min="9989" max="9990" width="9.140625" style="285"/>
    <col min="9991" max="9991" width="11.7109375" style="285" customWidth="1"/>
    <col min="9992" max="9992" width="11" style="285" customWidth="1"/>
    <col min="9993" max="9993" width="9.7109375" style="285" customWidth="1"/>
    <col min="9994" max="9994" width="9.5703125" style="285" customWidth="1"/>
    <col min="9995" max="9995" width="11.7109375" style="285" customWidth="1"/>
    <col min="9996" max="9996" width="10.7109375" style="285" customWidth="1"/>
    <col min="9997" max="9997" width="10.5703125" style="285" customWidth="1"/>
    <col min="9998" max="9998" width="8.7109375" style="285" customWidth="1"/>
    <col min="9999" max="9999" width="8.85546875" style="285" customWidth="1"/>
    <col min="10000" max="10000" width="9.140625" style="285"/>
    <col min="10001" max="10001" width="11" style="285" customWidth="1"/>
    <col min="10002" max="10002" width="9.28515625" style="285" bestFit="1" customWidth="1"/>
    <col min="10003" max="10240" width="9.140625" style="285"/>
    <col min="10241" max="10241" width="7.140625" style="285" customWidth="1"/>
    <col min="10242" max="10242" width="21.28515625" style="285" customWidth="1"/>
    <col min="10243" max="10243" width="10.28515625" style="285" customWidth="1"/>
    <col min="10244" max="10244" width="9.28515625" style="285" customWidth="1"/>
    <col min="10245" max="10246" width="9.140625" style="285"/>
    <col min="10247" max="10247" width="11.7109375" style="285" customWidth="1"/>
    <col min="10248" max="10248" width="11" style="285" customWidth="1"/>
    <col min="10249" max="10249" width="9.7109375" style="285" customWidth="1"/>
    <col min="10250" max="10250" width="9.5703125" style="285" customWidth="1"/>
    <col min="10251" max="10251" width="11.7109375" style="285" customWidth="1"/>
    <col min="10252" max="10252" width="10.7109375" style="285" customWidth="1"/>
    <col min="10253" max="10253" width="10.5703125" style="285" customWidth="1"/>
    <col min="10254" max="10254" width="8.7109375" style="285" customWidth="1"/>
    <col min="10255" max="10255" width="8.85546875" style="285" customWidth="1"/>
    <col min="10256" max="10256" width="9.140625" style="285"/>
    <col min="10257" max="10257" width="11" style="285" customWidth="1"/>
    <col min="10258" max="10258" width="9.28515625" style="285" bestFit="1" customWidth="1"/>
    <col min="10259" max="10496" width="9.140625" style="285"/>
    <col min="10497" max="10497" width="7.140625" style="285" customWidth="1"/>
    <col min="10498" max="10498" width="21.28515625" style="285" customWidth="1"/>
    <col min="10499" max="10499" width="10.28515625" style="285" customWidth="1"/>
    <col min="10500" max="10500" width="9.28515625" style="285" customWidth="1"/>
    <col min="10501" max="10502" width="9.140625" style="285"/>
    <col min="10503" max="10503" width="11.7109375" style="285" customWidth="1"/>
    <col min="10504" max="10504" width="11" style="285" customWidth="1"/>
    <col min="10505" max="10505" width="9.7109375" style="285" customWidth="1"/>
    <col min="10506" max="10506" width="9.5703125" style="285" customWidth="1"/>
    <col min="10507" max="10507" width="11.7109375" style="285" customWidth="1"/>
    <col min="10508" max="10508" width="10.7109375" style="285" customWidth="1"/>
    <col min="10509" max="10509" width="10.5703125" style="285" customWidth="1"/>
    <col min="10510" max="10510" width="8.7109375" style="285" customWidth="1"/>
    <col min="10511" max="10511" width="8.85546875" style="285" customWidth="1"/>
    <col min="10512" max="10512" width="9.140625" style="285"/>
    <col min="10513" max="10513" width="11" style="285" customWidth="1"/>
    <col min="10514" max="10514" width="9.28515625" style="285" bestFit="1" customWidth="1"/>
    <col min="10515" max="10752" width="9.140625" style="285"/>
    <col min="10753" max="10753" width="7.140625" style="285" customWidth="1"/>
    <col min="10754" max="10754" width="21.28515625" style="285" customWidth="1"/>
    <col min="10755" max="10755" width="10.28515625" style="285" customWidth="1"/>
    <col min="10756" max="10756" width="9.28515625" style="285" customWidth="1"/>
    <col min="10757" max="10758" width="9.140625" style="285"/>
    <col min="10759" max="10759" width="11.7109375" style="285" customWidth="1"/>
    <col min="10760" max="10760" width="11" style="285" customWidth="1"/>
    <col min="10761" max="10761" width="9.7109375" style="285" customWidth="1"/>
    <col min="10762" max="10762" width="9.5703125" style="285" customWidth="1"/>
    <col min="10763" max="10763" width="11.7109375" style="285" customWidth="1"/>
    <col min="10764" max="10764" width="10.7109375" style="285" customWidth="1"/>
    <col min="10765" max="10765" width="10.5703125" style="285" customWidth="1"/>
    <col min="10766" max="10766" width="8.7109375" style="285" customWidth="1"/>
    <col min="10767" max="10767" width="8.85546875" style="285" customWidth="1"/>
    <col min="10768" max="10768" width="9.140625" style="285"/>
    <col min="10769" max="10769" width="11" style="285" customWidth="1"/>
    <col min="10770" max="10770" width="9.28515625" style="285" bestFit="1" customWidth="1"/>
    <col min="10771" max="11008" width="9.140625" style="285"/>
    <col min="11009" max="11009" width="7.140625" style="285" customWidth="1"/>
    <col min="11010" max="11010" width="21.28515625" style="285" customWidth="1"/>
    <col min="11011" max="11011" width="10.28515625" style="285" customWidth="1"/>
    <col min="11012" max="11012" width="9.28515625" style="285" customWidth="1"/>
    <col min="11013" max="11014" width="9.140625" style="285"/>
    <col min="11015" max="11015" width="11.7109375" style="285" customWidth="1"/>
    <col min="11016" max="11016" width="11" style="285" customWidth="1"/>
    <col min="11017" max="11017" width="9.7109375" style="285" customWidth="1"/>
    <col min="11018" max="11018" width="9.5703125" style="285" customWidth="1"/>
    <col min="11019" max="11019" width="11.7109375" style="285" customWidth="1"/>
    <col min="11020" max="11020" width="10.7109375" style="285" customWidth="1"/>
    <col min="11021" max="11021" width="10.5703125" style="285" customWidth="1"/>
    <col min="11022" max="11022" width="8.7109375" style="285" customWidth="1"/>
    <col min="11023" max="11023" width="8.85546875" style="285" customWidth="1"/>
    <col min="11024" max="11024" width="9.140625" style="285"/>
    <col min="11025" max="11025" width="11" style="285" customWidth="1"/>
    <col min="11026" max="11026" width="9.28515625" style="285" bestFit="1" customWidth="1"/>
    <col min="11027" max="11264" width="9.140625" style="285"/>
    <col min="11265" max="11265" width="7.140625" style="285" customWidth="1"/>
    <col min="11266" max="11266" width="21.28515625" style="285" customWidth="1"/>
    <col min="11267" max="11267" width="10.28515625" style="285" customWidth="1"/>
    <col min="11268" max="11268" width="9.28515625" style="285" customWidth="1"/>
    <col min="11269" max="11270" width="9.140625" style="285"/>
    <col min="11271" max="11271" width="11.7109375" style="285" customWidth="1"/>
    <col min="11272" max="11272" width="11" style="285" customWidth="1"/>
    <col min="11273" max="11273" width="9.7109375" style="285" customWidth="1"/>
    <col min="11274" max="11274" width="9.5703125" style="285" customWidth="1"/>
    <col min="11275" max="11275" width="11.7109375" style="285" customWidth="1"/>
    <col min="11276" max="11276" width="10.7109375" style="285" customWidth="1"/>
    <col min="11277" max="11277" width="10.5703125" style="285" customWidth="1"/>
    <col min="11278" max="11278" width="8.7109375" style="285" customWidth="1"/>
    <col min="11279" max="11279" width="8.85546875" style="285" customWidth="1"/>
    <col min="11280" max="11280" width="9.140625" style="285"/>
    <col min="11281" max="11281" width="11" style="285" customWidth="1"/>
    <col min="11282" max="11282" width="9.28515625" style="285" bestFit="1" customWidth="1"/>
    <col min="11283" max="11520" width="9.140625" style="285"/>
    <col min="11521" max="11521" width="7.140625" style="285" customWidth="1"/>
    <col min="11522" max="11522" width="21.28515625" style="285" customWidth="1"/>
    <col min="11523" max="11523" width="10.28515625" style="285" customWidth="1"/>
    <col min="11524" max="11524" width="9.28515625" style="285" customWidth="1"/>
    <col min="11525" max="11526" width="9.140625" style="285"/>
    <col min="11527" max="11527" width="11.7109375" style="285" customWidth="1"/>
    <col min="11528" max="11528" width="11" style="285" customWidth="1"/>
    <col min="11529" max="11529" width="9.7109375" style="285" customWidth="1"/>
    <col min="11530" max="11530" width="9.5703125" style="285" customWidth="1"/>
    <col min="11531" max="11531" width="11.7109375" style="285" customWidth="1"/>
    <col min="11532" max="11532" width="10.7109375" style="285" customWidth="1"/>
    <col min="11533" max="11533" width="10.5703125" style="285" customWidth="1"/>
    <col min="11534" max="11534" width="8.7109375" style="285" customWidth="1"/>
    <col min="11535" max="11535" width="8.85546875" style="285" customWidth="1"/>
    <col min="11536" max="11536" width="9.140625" style="285"/>
    <col min="11537" max="11537" width="11" style="285" customWidth="1"/>
    <col min="11538" max="11538" width="9.28515625" style="285" bestFit="1" customWidth="1"/>
    <col min="11539" max="11776" width="9.140625" style="285"/>
    <col min="11777" max="11777" width="7.140625" style="285" customWidth="1"/>
    <col min="11778" max="11778" width="21.28515625" style="285" customWidth="1"/>
    <col min="11779" max="11779" width="10.28515625" style="285" customWidth="1"/>
    <col min="11780" max="11780" width="9.28515625" style="285" customWidth="1"/>
    <col min="11781" max="11782" width="9.140625" style="285"/>
    <col min="11783" max="11783" width="11.7109375" style="285" customWidth="1"/>
    <col min="11784" max="11784" width="11" style="285" customWidth="1"/>
    <col min="11785" max="11785" width="9.7109375" style="285" customWidth="1"/>
    <col min="11786" max="11786" width="9.5703125" style="285" customWidth="1"/>
    <col min="11787" max="11787" width="11.7109375" style="285" customWidth="1"/>
    <col min="11788" max="11788" width="10.7109375" style="285" customWidth="1"/>
    <col min="11789" max="11789" width="10.5703125" style="285" customWidth="1"/>
    <col min="11790" max="11790" width="8.7109375" style="285" customWidth="1"/>
    <col min="11791" max="11791" width="8.85546875" style="285" customWidth="1"/>
    <col min="11792" max="11792" width="9.140625" style="285"/>
    <col min="11793" max="11793" width="11" style="285" customWidth="1"/>
    <col min="11794" max="11794" width="9.28515625" style="285" bestFit="1" customWidth="1"/>
    <col min="11795" max="12032" width="9.140625" style="285"/>
    <col min="12033" max="12033" width="7.140625" style="285" customWidth="1"/>
    <col min="12034" max="12034" width="21.28515625" style="285" customWidth="1"/>
    <col min="12035" max="12035" width="10.28515625" style="285" customWidth="1"/>
    <col min="12036" max="12036" width="9.28515625" style="285" customWidth="1"/>
    <col min="12037" max="12038" width="9.140625" style="285"/>
    <col min="12039" max="12039" width="11.7109375" style="285" customWidth="1"/>
    <col min="12040" max="12040" width="11" style="285" customWidth="1"/>
    <col min="12041" max="12041" width="9.7109375" style="285" customWidth="1"/>
    <col min="12042" max="12042" width="9.5703125" style="285" customWidth="1"/>
    <col min="12043" max="12043" width="11.7109375" style="285" customWidth="1"/>
    <col min="12044" max="12044" width="10.7109375" style="285" customWidth="1"/>
    <col min="12045" max="12045" width="10.5703125" style="285" customWidth="1"/>
    <col min="12046" max="12046" width="8.7109375" style="285" customWidth="1"/>
    <col min="12047" max="12047" width="8.85546875" style="285" customWidth="1"/>
    <col min="12048" max="12048" width="9.140625" style="285"/>
    <col min="12049" max="12049" width="11" style="285" customWidth="1"/>
    <col min="12050" max="12050" width="9.28515625" style="285" bestFit="1" customWidth="1"/>
    <col min="12051" max="12288" width="9.140625" style="285"/>
    <col min="12289" max="12289" width="7.140625" style="285" customWidth="1"/>
    <col min="12290" max="12290" width="21.28515625" style="285" customWidth="1"/>
    <col min="12291" max="12291" width="10.28515625" style="285" customWidth="1"/>
    <col min="12292" max="12292" width="9.28515625" style="285" customWidth="1"/>
    <col min="12293" max="12294" width="9.140625" style="285"/>
    <col min="12295" max="12295" width="11.7109375" style="285" customWidth="1"/>
    <col min="12296" max="12296" width="11" style="285" customWidth="1"/>
    <col min="12297" max="12297" width="9.7109375" style="285" customWidth="1"/>
    <col min="12298" max="12298" width="9.5703125" style="285" customWidth="1"/>
    <col min="12299" max="12299" width="11.7109375" style="285" customWidth="1"/>
    <col min="12300" max="12300" width="10.7109375" style="285" customWidth="1"/>
    <col min="12301" max="12301" width="10.5703125" style="285" customWidth="1"/>
    <col min="12302" max="12302" width="8.7109375" style="285" customWidth="1"/>
    <col min="12303" max="12303" width="8.85546875" style="285" customWidth="1"/>
    <col min="12304" max="12304" width="9.140625" style="285"/>
    <col min="12305" max="12305" width="11" style="285" customWidth="1"/>
    <col min="12306" max="12306" width="9.28515625" style="285" bestFit="1" customWidth="1"/>
    <col min="12307" max="12544" width="9.140625" style="285"/>
    <col min="12545" max="12545" width="7.140625" style="285" customWidth="1"/>
    <col min="12546" max="12546" width="21.28515625" style="285" customWidth="1"/>
    <col min="12547" max="12547" width="10.28515625" style="285" customWidth="1"/>
    <col min="12548" max="12548" width="9.28515625" style="285" customWidth="1"/>
    <col min="12549" max="12550" width="9.140625" style="285"/>
    <col min="12551" max="12551" width="11.7109375" style="285" customWidth="1"/>
    <col min="12552" max="12552" width="11" style="285" customWidth="1"/>
    <col min="12553" max="12553" width="9.7109375" style="285" customWidth="1"/>
    <col min="12554" max="12554" width="9.5703125" style="285" customWidth="1"/>
    <col min="12555" max="12555" width="11.7109375" style="285" customWidth="1"/>
    <col min="12556" max="12556" width="10.7109375" style="285" customWidth="1"/>
    <col min="12557" max="12557" width="10.5703125" style="285" customWidth="1"/>
    <col min="12558" max="12558" width="8.7109375" style="285" customWidth="1"/>
    <col min="12559" max="12559" width="8.85546875" style="285" customWidth="1"/>
    <col min="12560" max="12560" width="9.140625" style="285"/>
    <col min="12561" max="12561" width="11" style="285" customWidth="1"/>
    <col min="12562" max="12562" width="9.28515625" style="285" bestFit="1" customWidth="1"/>
    <col min="12563" max="12800" width="9.140625" style="285"/>
    <col min="12801" max="12801" width="7.140625" style="285" customWidth="1"/>
    <col min="12802" max="12802" width="21.28515625" style="285" customWidth="1"/>
    <col min="12803" max="12803" width="10.28515625" style="285" customWidth="1"/>
    <col min="12804" max="12804" width="9.28515625" style="285" customWidth="1"/>
    <col min="12805" max="12806" width="9.140625" style="285"/>
    <col min="12807" max="12807" width="11.7109375" style="285" customWidth="1"/>
    <col min="12808" max="12808" width="11" style="285" customWidth="1"/>
    <col min="12809" max="12809" width="9.7109375" style="285" customWidth="1"/>
    <col min="12810" max="12810" width="9.5703125" style="285" customWidth="1"/>
    <col min="12811" max="12811" width="11.7109375" style="285" customWidth="1"/>
    <col min="12812" max="12812" width="10.7109375" style="285" customWidth="1"/>
    <col min="12813" max="12813" width="10.5703125" style="285" customWidth="1"/>
    <col min="12814" max="12814" width="8.7109375" style="285" customWidth="1"/>
    <col min="12815" max="12815" width="8.85546875" style="285" customWidth="1"/>
    <col min="12816" max="12816" width="9.140625" style="285"/>
    <col min="12817" max="12817" width="11" style="285" customWidth="1"/>
    <col min="12818" max="12818" width="9.28515625" style="285" bestFit="1" customWidth="1"/>
    <col min="12819" max="13056" width="9.140625" style="285"/>
    <col min="13057" max="13057" width="7.140625" style="285" customWidth="1"/>
    <col min="13058" max="13058" width="21.28515625" style="285" customWidth="1"/>
    <col min="13059" max="13059" width="10.28515625" style="285" customWidth="1"/>
    <col min="13060" max="13060" width="9.28515625" style="285" customWidth="1"/>
    <col min="13061" max="13062" width="9.140625" style="285"/>
    <col min="13063" max="13063" width="11.7109375" style="285" customWidth="1"/>
    <col min="13064" max="13064" width="11" style="285" customWidth="1"/>
    <col min="13065" max="13065" width="9.7109375" style="285" customWidth="1"/>
    <col min="13066" max="13066" width="9.5703125" style="285" customWidth="1"/>
    <col min="13067" max="13067" width="11.7109375" style="285" customWidth="1"/>
    <col min="13068" max="13068" width="10.7109375" style="285" customWidth="1"/>
    <col min="13069" max="13069" width="10.5703125" style="285" customWidth="1"/>
    <col min="13070" max="13070" width="8.7109375" style="285" customWidth="1"/>
    <col min="13071" max="13071" width="8.85546875" style="285" customWidth="1"/>
    <col min="13072" max="13072" width="9.140625" style="285"/>
    <col min="13073" max="13073" width="11" style="285" customWidth="1"/>
    <col min="13074" max="13074" width="9.28515625" style="285" bestFit="1" customWidth="1"/>
    <col min="13075" max="13312" width="9.140625" style="285"/>
    <col min="13313" max="13313" width="7.140625" style="285" customWidth="1"/>
    <col min="13314" max="13314" width="21.28515625" style="285" customWidth="1"/>
    <col min="13315" max="13315" width="10.28515625" style="285" customWidth="1"/>
    <col min="13316" max="13316" width="9.28515625" style="285" customWidth="1"/>
    <col min="13317" max="13318" width="9.140625" style="285"/>
    <col min="13319" max="13319" width="11.7109375" style="285" customWidth="1"/>
    <col min="13320" max="13320" width="11" style="285" customWidth="1"/>
    <col min="13321" max="13321" width="9.7109375" style="285" customWidth="1"/>
    <col min="13322" max="13322" width="9.5703125" style="285" customWidth="1"/>
    <col min="13323" max="13323" width="11.7109375" style="285" customWidth="1"/>
    <col min="13324" max="13324" width="10.7109375" style="285" customWidth="1"/>
    <col min="13325" max="13325" width="10.5703125" style="285" customWidth="1"/>
    <col min="13326" max="13326" width="8.7109375" style="285" customWidth="1"/>
    <col min="13327" max="13327" width="8.85546875" style="285" customWidth="1"/>
    <col min="13328" max="13328" width="9.140625" style="285"/>
    <col min="13329" max="13329" width="11" style="285" customWidth="1"/>
    <col min="13330" max="13330" width="9.28515625" style="285" bestFit="1" customWidth="1"/>
    <col min="13331" max="13568" width="9.140625" style="285"/>
    <col min="13569" max="13569" width="7.140625" style="285" customWidth="1"/>
    <col min="13570" max="13570" width="21.28515625" style="285" customWidth="1"/>
    <col min="13571" max="13571" width="10.28515625" style="285" customWidth="1"/>
    <col min="13572" max="13572" width="9.28515625" style="285" customWidth="1"/>
    <col min="13573" max="13574" width="9.140625" style="285"/>
    <col min="13575" max="13575" width="11.7109375" style="285" customWidth="1"/>
    <col min="13576" max="13576" width="11" style="285" customWidth="1"/>
    <col min="13577" max="13577" width="9.7109375" style="285" customWidth="1"/>
    <col min="13578" max="13578" width="9.5703125" style="285" customWidth="1"/>
    <col min="13579" max="13579" width="11.7109375" style="285" customWidth="1"/>
    <col min="13580" max="13580" width="10.7109375" style="285" customWidth="1"/>
    <col min="13581" max="13581" width="10.5703125" style="285" customWidth="1"/>
    <col min="13582" max="13582" width="8.7109375" style="285" customWidth="1"/>
    <col min="13583" max="13583" width="8.85546875" style="285" customWidth="1"/>
    <col min="13584" max="13584" width="9.140625" style="285"/>
    <col min="13585" max="13585" width="11" style="285" customWidth="1"/>
    <col min="13586" max="13586" width="9.28515625" style="285" bestFit="1" customWidth="1"/>
    <col min="13587" max="13824" width="9.140625" style="285"/>
    <col min="13825" max="13825" width="7.140625" style="285" customWidth="1"/>
    <col min="13826" max="13826" width="21.28515625" style="285" customWidth="1"/>
    <col min="13827" max="13827" width="10.28515625" style="285" customWidth="1"/>
    <col min="13828" max="13828" width="9.28515625" style="285" customWidth="1"/>
    <col min="13829" max="13830" width="9.140625" style="285"/>
    <col min="13831" max="13831" width="11.7109375" style="285" customWidth="1"/>
    <col min="13832" max="13832" width="11" style="285" customWidth="1"/>
    <col min="13833" max="13833" width="9.7109375" style="285" customWidth="1"/>
    <col min="13834" max="13834" width="9.5703125" style="285" customWidth="1"/>
    <col min="13835" max="13835" width="11.7109375" style="285" customWidth="1"/>
    <col min="13836" max="13836" width="10.7109375" style="285" customWidth="1"/>
    <col min="13837" max="13837" width="10.5703125" style="285" customWidth="1"/>
    <col min="13838" max="13838" width="8.7109375" style="285" customWidth="1"/>
    <col min="13839" max="13839" width="8.85546875" style="285" customWidth="1"/>
    <col min="13840" max="13840" width="9.140625" style="285"/>
    <col min="13841" max="13841" width="11" style="285" customWidth="1"/>
    <col min="13842" max="13842" width="9.28515625" style="285" bestFit="1" customWidth="1"/>
    <col min="13843" max="14080" width="9.140625" style="285"/>
    <col min="14081" max="14081" width="7.140625" style="285" customWidth="1"/>
    <col min="14082" max="14082" width="21.28515625" style="285" customWidth="1"/>
    <col min="14083" max="14083" width="10.28515625" style="285" customWidth="1"/>
    <col min="14084" max="14084" width="9.28515625" style="285" customWidth="1"/>
    <col min="14085" max="14086" width="9.140625" style="285"/>
    <col min="14087" max="14087" width="11.7109375" style="285" customWidth="1"/>
    <col min="14088" max="14088" width="11" style="285" customWidth="1"/>
    <col min="14089" max="14089" width="9.7109375" style="285" customWidth="1"/>
    <col min="14090" max="14090" width="9.5703125" style="285" customWidth="1"/>
    <col min="14091" max="14091" width="11.7109375" style="285" customWidth="1"/>
    <col min="14092" max="14092" width="10.7109375" style="285" customWidth="1"/>
    <col min="14093" max="14093" width="10.5703125" style="285" customWidth="1"/>
    <col min="14094" max="14094" width="8.7109375" style="285" customWidth="1"/>
    <col min="14095" max="14095" width="8.85546875" style="285" customWidth="1"/>
    <col min="14096" max="14096" width="9.140625" style="285"/>
    <col min="14097" max="14097" width="11" style="285" customWidth="1"/>
    <col min="14098" max="14098" width="9.28515625" style="285" bestFit="1" customWidth="1"/>
    <col min="14099" max="14336" width="9.140625" style="285"/>
    <col min="14337" max="14337" width="7.140625" style="285" customWidth="1"/>
    <col min="14338" max="14338" width="21.28515625" style="285" customWidth="1"/>
    <col min="14339" max="14339" width="10.28515625" style="285" customWidth="1"/>
    <col min="14340" max="14340" width="9.28515625" style="285" customWidth="1"/>
    <col min="14341" max="14342" width="9.140625" style="285"/>
    <col min="14343" max="14343" width="11.7109375" style="285" customWidth="1"/>
    <col min="14344" max="14344" width="11" style="285" customWidth="1"/>
    <col min="14345" max="14345" width="9.7109375" style="285" customWidth="1"/>
    <col min="14346" max="14346" width="9.5703125" style="285" customWidth="1"/>
    <col min="14347" max="14347" width="11.7109375" style="285" customWidth="1"/>
    <col min="14348" max="14348" width="10.7109375" style="285" customWidth="1"/>
    <col min="14349" max="14349" width="10.5703125" style="285" customWidth="1"/>
    <col min="14350" max="14350" width="8.7109375" style="285" customWidth="1"/>
    <col min="14351" max="14351" width="8.85546875" style="285" customWidth="1"/>
    <col min="14352" max="14352" width="9.140625" style="285"/>
    <col min="14353" max="14353" width="11" style="285" customWidth="1"/>
    <col min="14354" max="14354" width="9.28515625" style="285" bestFit="1" customWidth="1"/>
    <col min="14355" max="14592" width="9.140625" style="285"/>
    <col min="14593" max="14593" width="7.140625" style="285" customWidth="1"/>
    <col min="14594" max="14594" width="21.28515625" style="285" customWidth="1"/>
    <col min="14595" max="14595" width="10.28515625" style="285" customWidth="1"/>
    <col min="14596" max="14596" width="9.28515625" style="285" customWidth="1"/>
    <col min="14597" max="14598" width="9.140625" style="285"/>
    <col min="14599" max="14599" width="11.7109375" style="285" customWidth="1"/>
    <col min="14600" max="14600" width="11" style="285" customWidth="1"/>
    <col min="14601" max="14601" width="9.7109375" style="285" customWidth="1"/>
    <col min="14602" max="14602" width="9.5703125" style="285" customWidth="1"/>
    <col min="14603" max="14603" width="11.7109375" style="285" customWidth="1"/>
    <col min="14604" max="14604" width="10.7109375" style="285" customWidth="1"/>
    <col min="14605" max="14605" width="10.5703125" style="285" customWidth="1"/>
    <col min="14606" max="14606" width="8.7109375" style="285" customWidth="1"/>
    <col min="14607" max="14607" width="8.85546875" style="285" customWidth="1"/>
    <col min="14608" max="14608" width="9.140625" style="285"/>
    <col min="14609" max="14609" width="11" style="285" customWidth="1"/>
    <col min="14610" max="14610" width="9.28515625" style="285" bestFit="1" customWidth="1"/>
    <col min="14611" max="14848" width="9.140625" style="285"/>
    <col min="14849" max="14849" width="7.140625" style="285" customWidth="1"/>
    <col min="14850" max="14850" width="21.28515625" style="285" customWidth="1"/>
    <col min="14851" max="14851" width="10.28515625" style="285" customWidth="1"/>
    <col min="14852" max="14852" width="9.28515625" style="285" customWidth="1"/>
    <col min="14853" max="14854" width="9.140625" style="285"/>
    <col min="14855" max="14855" width="11.7109375" style="285" customWidth="1"/>
    <col min="14856" max="14856" width="11" style="285" customWidth="1"/>
    <col min="14857" max="14857" width="9.7109375" style="285" customWidth="1"/>
    <col min="14858" max="14858" width="9.5703125" style="285" customWidth="1"/>
    <col min="14859" max="14859" width="11.7109375" style="285" customWidth="1"/>
    <col min="14860" max="14860" width="10.7109375" style="285" customWidth="1"/>
    <col min="14861" max="14861" width="10.5703125" style="285" customWidth="1"/>
    <col min="14862" max="14862" width="8.7109375" style="285" customWidth="1"/>
    <col min="14863" max="14863" width="8.85546875" style="285" customWidth="1"/>
    <col min="14864" max="14864" width="9.140625" style="285"/>
    <col min="14865" max="14865" width="11" style="285" customWidth="1"/>
    <col min="14866" max="14866" width="9.28515625" style="285" bestFit="1" customWidth="1"/>
    <col min="14867" max="15104" width="9.140625" style="285"/>
    <col min="15105" max="15105" width="7.140625" style="285" customWidth="1"/>
    <col min="15106" max="15106" width="21.28515625" style="285" customWidth="1"/>
    <col min="15107" max="15107" width="10.28515625" style="285" customWidth="1"/>
    <col min="15108" max="15108" width="9.28515625" style="285" customWidth="1"/>
    <col min="15109" max="15110" width="9.140625" style="285"/>
    <col min="15111" max="15111" width="11.7109375" style="285" customWidth="1"/>
    <col min="15112" max="15112" width="11" style="285" customWidth="1"/>
    <col min="15113" max="15113" width="9.7109375" style="285" customWidth="1"/>
    <col min="15114" max="15114" width="9.5703125" style="285" customWidth="1"/>
    <col min="15115" max="15115" width="11.7109375" style="285" customWidth="1"/>
    <col min="15116" max="15116" width="10.7109375" style="285" customWidth="1"/>
    <col min="15117" max="15117" width="10.5703125" style="285" customWidth="1"/>
    <col min="15118" max="15118" width="8.7109375" style="285" customWidth="1"/>
    <col min="15119" max="15119" width="8.85546875" style="285" customWidth="1"/>
    <col min="15120" max="15120" width="9.140625" style="285"/>
    <col min="15121" max="15121" width="11" style="285" customWidth="1"/>
    <col min="15122" max="15122" width="9.28515625" style="285" bestFit="1" customWidth="1"/>
    <col min="15123" max="15360" width="9.140625" style="285"/>
    <col min="15361" max="15361" width="7.140625" style="285" customWidth="1"/>
    <col min="15362" max="15362" width="21.28515625" style="285" customWidth="1"/>
    <col min="15363" max="15363" width="10.28515625" style="285" customWidth="1"/>
    <col min="15364" max="15364" width="9.28515625" style="285" customWidth="1"/>
    <col min="15365" max="15366" width="9.140625" style="285"/>
    <col min="15367" max="15367" width="11.7109375" style="285" customWidth="1"/>
    <col min="15368" max="15368" width="11" style="285" customWidth="1"/>
    <col min="15369" max="15369" width="9.7109375" style="285" customWidth="1"/>
    <col min="15370" max="15370" width="9.5703125" style="285" customWidth="1"/>
    <col min="15371" max="15371" width="11.7109375" style="285" customWidth="1"/>
    <col min="15372" max="15372" width="10.7109375" style="285" customWidth="1"/>
    <col min="15373" max="15373" width="10.5703125" style="285" customWidth="1"/>
    <col min="15374" max="15374" width="8.7109375" style="285" customWidth="1"/>
    <col min="15375" max="15375" width="8.85546875" style="285" customWidth="1"/>
    <col min="15376" max="15376" width="9.140625" style="285"/>
    <col min="15377" max="15377" width="11" style="285" customWidth="1"/>
    <col min="15378" max="15378" width="9.28515625" style="285" bestFit="1" customWidth="1"/>
    <col min="15379" max="15616" width="9.140625" style="285"/>
    <col min="15617" max="15617" width="7.140625" style="285" customWidth="1"/>
    <col min="15618" max="15618" width="21.28515625" style="285" customWidth="1"/>
    <col min="15619" max="15619" width="10.28515625" style="285" customWidth="1"/>
    <col min="15620" max="15620" width="9.28515625" style="285" customWidth="1"/>
    <col min="15621" max="15622" width="9.140625" style="285"/>
    <col min="15623" max="15623" width="11.7109375" style="285" customWidth="1"/>
    <col min="15624" max="15624" width="11" style="285" customWidth="1"/>
    <col min="15625" max="15625" width="9.7109375" style="285" customWidth="1"/>
    <col min="15626" max="15626" width="9.5703125" style="285" customWidth="1"/>
    <col min="15627" max="15627" width="11.7109375" style="285" customWidth="1"/>
    <col min="15628" max="15628" width="10.7109375" style="285" customWidth="1"/>
    <col min="15629" max="15629" width="10.5703125" style="285" customWidth="1"/>
    <col min="15630" max="15630" width="8.7109375" style="285" customWidth="1"/>
    <col min="15631" max="15631" width="8.85546875" style="285" customWidth="1"/>
    <col min="15632" max="15632" width="9.140625" style="285"/>
    <col min="15633" max="15633" width="11" style="285" customWidth="1"/>
    <col min="15634" max="15634" width="9.28515625" style="285" bestFit="1" customWidth="1"/>
    <col min="15635" max="15872" width="9.140625" style="285"/>
    <col min="15873" max="15873" width="7.140625" style="285" customWidth="1"/>
    <col min="15874" max="15874" width="21.28515625" style="285" customWidth="1"/>
    <col min="15875" max="15875" width="10.28515625" style="285" customWidth="1"/>
    <col min="15876" max="15876" width="9.28515625" style="285" customWidth="1"/>
    <col min="15877" max="15878" width="9.140625" style="285"/>
    <col min="15879" max="15879" width="11.7109375" style="285" customWidth="1"/>
    <col min="15880" max="15880" width="11" style="285" customWidth="1"/>
    <col min="15881" max="15881" width="9.7109375" style="285" customWidth="1"/>
    <col min="15882" max="15882" width="9.5703125" style="285" customWidth="1"/>
    <col min="15883" max="15883" width="11.7109375" style="285" customWidth="1"/>
    <col min="15884" max="15884" width="10.7109375" style="285" customWidth="1"/>
    <col min="15885" max="15885" width="10.5703125" style="285" customWidth="1"/>
    <col min="15886" max="15886" width="8.7109375" style="285" customWidth="1"/>
    <col min="15887" max="15887" width="8.85546875" style="285" customWidth="1"/>
    <col min="15888" max="15888" width="9.140625" style="285"/>
    <col min="15889" max="15889" width="11" style="285" customWidth="1"/>
    <col min="15890" max="15890" width="9.28515625" style="285" bestFit="1" customWidth="1"/>
    <col min="15891" max="16128" width="9.140625" style="285"/>
    <col min="16129" max="16129" width="7.140625" style="285" customWidth="1"/>
    <col min="16130" max="16130" width="21.28515625" style="285" customWidth="1"/>
    <col min="16131" max="16131" width="10.28515625" style="285" customWidth="1"/>
    <col min="16132" max="16132" width="9.28515625" style="285" customWidth="1"/>
    <col min="16133" max="16134" width="9.140625" style="285"/>
    <col min="16135" max="16135" width="11.7109375" style="285" customWidth="1"/>
    <col min="16136" max="16136" width="11" style="285" customWidth="1"/>
    <col min="16137" max="16137" width="9.7109375" style="285" customWidth="1"/>
    <col min="16138" max="16138" width="9.5703125" style="285" customWidth="1"/>
    <col min="16139" max="16139" width="11.7109375" style="285" customWidth="1"/>
    <col min="16140" max="16140" width="10.7109375" style="285" customWidth="1"/>
    <col min="16141" max="16141" width="10.5703125" style="285" customWidth="1"/>
    <col min="16142" max="16142" width="8.7109375" style="285" customWidth="1"/>
    <col min="16143" max="16143" width="8.85546875" style="285" customWidth="1"/>
    <col min="16144" max="16144" width="9.140625" style="285"/>
    <col min="16145" max="16145" width="11" style="285" customWidth="1"/>
    <col min="16146" max="16146" width="9.28515625" style="285" bestFit="1" customWidth="1"/>
    <col min="16147" max="16384" width="9.140625" style="285"/>
  </cols>
  <sheetData>
    <row r="1" spans="1:19" customFormat="1" ht="12.75" customHeight="1"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1213" t="s">
        <v>622</v>
      </c>
      <c r="P1" s="1213"/>
      <c r="Q1" s="1213"/>
    </row>
    <row r="2" spans="1:19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39"/>
      <c r="N2" s="39"/>
      <c r="O2" s="39"/>
      <c r="P2" s="39"/>
    </row>
    <row r="3" spans="1:19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38"/>
      <c r="N3" s="38"/>
      <c r="O3" s="38"/>
      <c r="P3" s="38"/>
    </row>
    <row r="4" spans="1:19" customFormat="1" ht="11.25" customHeight="1"/>
    <row r="5" spans="1:19" customFormat="1" ht="15.75" customHeight="1">
      <c r="A5" s="1211" t="s">
        <v>623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285"/>
    </row>
    <row r="7" spans="1:19" ht="17.45" customHeight="1">
      <c r="A7" s="1151" t="s">
        <v>520</v>
      </c>
      <c r="B7" s="1151"/>
      <c r="N7" s="1221" t="s">
        <v>545</v>
      </c>
      <c r="O7" s="1221"/>
      <c r="P7" s="1221"/>
      <c r="Q7" s="1221"/>
    </row>
    <row r="8" spans="1:19" ht="24" customHeight="1">
      <c r="A8" s="1204" t="s">
        <v>1</v>
      </c>
      <c r="B8" s="1204" t="s">
        <v>2</v>
      </c>
      <c r="C8" s="1296" t="s">
        <v>624</v>
      </c>
      <c r="D8" s="1296"/>
      <c r="E8" s="1296"/>
      <c r="F8" s="1296"/>
      <c r="G8" s="1296"/>
      <c r="H8" s="1299" t="s">
        <v>625</v>
      </c>
      <c r="I8" s="1296"/>
      <c r="J8" s="1296"/>
      <c r="K8" s="1296"/>
      <c r="L8" s="1296"/>
      <c r="M8" s="1300" t="s">
        <v>626</v>
      </c>
      <c r="N8" s="1361"/>
      <c r="O8" s="1361"/>
      <c r="P8" s="1361"/>
      <c r="Q8" s="1301"/>
    </row>
    <row r="9" spans="1:19" s="11" customFormat="1" ht="60" customHeight="1">
      <c r="A9" s="1204"/>
      <c r="B9" s="1204"/>
      <c r="C9" s="468" t="s">
        <v>627</v>
      </c>
      <c r="D9" s="468" t="s">
        <v>628</v>
      </c>
      <c r="E9" s="468" t="s">
        <v>604</v>
      </c>
      <c r="F9" s="468" t="s">
        <v>629</v>
      </c>
      <c r="G9" s="468" t="s">
        <v>619</v>
      </c>
      <c r="H9" s="481" t="s">
        <v>627</v>
      </c>
      <c r="I9" s="468" t="s">
        <v>628</v>
      </c>
      <c r="J9" s="468" t="s">
        <v>604</v>
      </c>
      <c r="K9" s="469" t="s">
        <v>629</v>
      </c>
      <c r="L9" s="468" t="s">
        <v>630</v>
      </c>
      <c r="M9" s="468" t="s">
        <v>627</v>
      </c>
      <c r="N9" s="468" t="s">
        <v>628</v>
      </c>
      <c r="O9" s="468" t="s">
        <v>604</v>
      </c>
      <c r="P9" s="469" t="s">
        <v>629</v>
      </c>
      <c r="Q9" s="468" t="s">
        <v>631</v>
      </c>
      <c r="R9" s="25"/>
    </row>
    <row r="10" spans="1:19" s="507" customFormat="1">
      <c r="A10" s="506">
        <v>1</v>
      </c>
      <c r="B10" s="506">
        <v>2</v>
      </c>
      <c r="C10" s="506">
        <v>3</v>
      </c>
      <c r="D10" s="506">
        <v>4</v>
      </c>
      <c r="E10" s="506">
        <v>5</v>
      </c>
      <c r="F10" s="506">
        <v>6</v>
      </c>
      <c r="G10" s="506">
        <v>7</v>
      </c>
      <c r="H10" s="506">
        <v>8</v>
      </c>
      <c r="I10" s="506">
        <v>9</v>
      </c>
      <c r="J10" s="506">
        <v>10</v>
      </c>
      <c r="K10" s="506">
        <v>11</v>
      </c>
      <c r="L10" s="506">
        <v>12</v>
      </c>
      <c r="M10" s="506">
        <v>13</v>
      </c>
      <c r="N10" s="506">
        <v>14</v>
      </c>
      <c r="O10" s="506">
        <v>15</v>
      </c>
      <c r="P10" s="506">
        <v>16</v>
      </c>
      <c r="Q10" s="506">
        <v>17</v>
      </c>
    </row>
    <row r="11" spans="1:19">
      <c r="A11" s="483">
        <v>1</v>
      </c>
      <c r="B11" s="494" t="s">
        <v>444</v>
      </c>
      <c r="C11" s="16">
        <v>28545</v>
      </c>
      <c r="D11" s="16">
        <v>74</v>
      </c>
      <c r="E11" s="16">
        <v>0</v>
      </c>
      <c r="F11" s="16">
        <v>204</v>
      </c>
      <c r="G11" s="16">
        <v>28823</v>
      </c>
      <c r="H11" s="508">
        <v>24262</v>
      </c>
      <c r="I11" s="16">
        <v>63</v>
      </c>
      <c r="J11" s="16">
        <v>0</v>
      </c>
      <c r="K11" s="16">
        <v>173</v>
      </c>
      <c r="L11" s="16">
        <v>24498</v>
      </c>
      <c r="M11" s="16">
        <v>5944190</v>
      </c>
      <c r="N11" s="16">
        <v>15435</v>
      </c>
      <c r="O11" s="16">
        <v>0</v>
      </c>
      <c r="P11" s="16">
        <v>42385</v>
      </c>
      <c r="Q11" s="16">
        <v>6002010</v>
      </c>
    </row>
    <row r="12" spans="1:19">
      <c r="A12" s="483">
        <v>2</v>
      </c>
      <c r="B12" s="494" t="s">
        <v>446</v>
      </c>
      <c r="C12" s="16">
        <v>45248</v>
      </c>
      <c r="D12" s="16">
        <v>198</v>
      </c>
      <c r="E12" s="16">
        <v>0</v>
      </c>
      <c r="F12" s="16">
        <v>88</v>
      </c>
      <c r="G12" s="16">
        <v>45534</v>
      </c>
      <c r="H12" s="508">
        <v>30918</v>
      </c>
      <c r="I12" s="16">
        <v>136</v>
      </c>
      <c r="J12" s="16">
        <v>0</v>
      </c>
      <c r="K12" s="16">
        <v>61</v>
      </c>
      <c r="L12" s="16">
        <v>31115</v>
      </c>
      <c r="M12" s="16">
        <v>7513074</v>
      </c>
      <c r="N12" s="16">
        <v>33048</v>
      </c>
      <c r="O12" s="16">
        <v>0</v>
      </c>
      <c r="P12" s="16">
        <v>14823</v>
      </c>
      <c r="Q12" s="16">
        <v>7560945</v>
      </c>
      <c r="R12" s="673"/>
      <c r="S12" s="1082"/>
    </row>
    <row r="13" spans="1:19">
      <c r="A13" s="483">
        <v>3</v>
      </c>
      <c r="B13" s="494" t="s">
        <v>445</v>
      </c>
      <c r="C13" s="16">
        <v>91137</v>
      </c>
      <c r="D13" s="16">
        <v>0</v>
      </c>
      <c r="E13" s="16">
        <v>0</v>
      </c>
      <c r="F13" s="16">
        <v>0</v>
      </c>
      <c r="G13" s="16">
        <v>91137</v>
      </c>
      <c r="H13" s="508">
        <v>71555</v>
      </c>
      <c r="I13" s="16">
        <v>0</v>
      </c>
      <c r="J13" s="16">
        <v>0</v>
      </c>
      <c r="K13" s="16">
        <v>0</v>
      </c>
      <c r="L13" s="16">
        <v>71555</v>
      </c>
      <c r="M13" s="16">
        <v>17530975</v>
      </c>
      <c r="N13" s="16">
        <v>0</v>
      </c>
      <c r="O13" s="16">
        <v>0</v>
      </c>
      <c r="P13" s="16">
        <v>0</v>
      </c>
      <c r="Q13" s="16">
        <v>17530975</v>
      </c>
      <c r="R13" s="673"/>
      <c r="S13" s="1082"/>
    </row>
    <row r="14" spans="1:19">
      <c r="A14" s="483">
        <v>4</v>
      </c>
      <c r="B14" s="494" t="s">
        <v>447</v>
      </c>
      <c r="C14" s="16">
        <v>41269</v>
      </c>
      <c r="D14" s="16">
        <v>1120</v>
      </c>
      <c r="E14" s="16">
        <v>0</v>
      </c>
      <c r="F14" s="16">
        <v>1224</v>
      </c>
      <c r="G14" s="16">
        <v>43613</v>
      </c>
      <c r="H14" s="508">
        <v>26825</v>
      </c>
      <c r="I14" s="16">
        <v>728</v>
      </c>
      <c r="J14" s="16">
        <v>0</v>
      </c>
      <c r="K14" s="16">
        <v>796</v>
      </c>
      <c r="L14" s="16">
        <v>28349</v>
      </c>
      <c r="M14" s="16">
        <v>6250225</v>
      </c>
      <c r="N14" s="16">
        <v>169624</v>
      </c>
      <c r="O14" s="16">
        <v>0</v>
      </c>
      <c r="P14" s="16">
        <v>185468</v>
      </c>
      <c r="Q14" s="16">
        <v>6605317</v>
      </c>
      <c r="R14" s="673"/>
      <c r="S14" s="1082"/>
    </row>
    <row r="15" spans="1:19">
      <c r="A15" s="483">
        <v>5</v>
      </c>
      <c r="B15" s="494" t="s">
        <v>448</v>
      </c>
      <c r="C15" s="16">
        <v>104139</v>
      </c>
      <c r="D15" s="16">
        <v>674</v>
      </c>
      <c r="E15" s="16">
        <v>0</v>
      </c>
      <c r="F15" s="16">
        <v>1399</v>
      </c>
      <c r="G15" s="16">
        <v>106212</v>
      </c>
      <c r="H15" s="508">
        <v>78308</v>
      </c>
      <c r="I15" s="16">
        <v>506</v>
      </c>
      <c r="J15" s="16">
        <v>0</v>
      </c>
      <c r="K15" s="16">
        <v>1052</v>
      </c>
      <c r="L15" s="16">
        <v>79866</v>
      </c>
      <c r="M15" s="16">
        <v>19107152</v>
      </c>
      <c r="N15" s="16">
        <v>123464</v>
      </c>
      <c r="O15" s="16">
        <v>0</v>
      </c>
      <c r="P15" s="16">
        <v>256688</v>
      </c>
      <c r="Q15" s="16">
        <v>19487304</v>
      </c>
      <c r="R15" s="673"/>
      <c r="S15" s="1082"/>
    </row>
    <row r="16" spans="1:19" s="708" customFormat="1">
      <c r="A16" s="715">
        <v>6</v>
      </c>
      <c r="B16" s="670" t="s">
        <v>449</v>
      </c>
      <c r="C16" s="678">
        <v>84056</v>
      </c>
      <c r="D16" s="678">
        <v>56</v>
      </c>
      <c r="E16" s="678">
        <v>0</v>
      </c>
      <c r="F16" s="678">
        <v>77</v>
      </c>
      <c r="G16" s="678">
        <v>84189</v>
      </c>
      <c r="H16" s="707">
        <v>66672</v>
      </c>
      <c r="I16" s="678">
        <v>43</v>
      </c>
      <c r="J16" s="678">
        <v>0</v>
      </c>
      <c r="K16" s="678">
        <v>26</v>
      </c>
      <c r="L16" s="678">
        <v>66741</v>
      </c>
      <c r="M16" s="678">
        <v>16467984</v>
      </c>
      <c r="N16" s="678">
        <v>10621</v>
      </c>
      <c r="O16" s="678">
        <v>0</v>
      </c>
      <c r="P16" s="678">
        <v>6422</v>
      </c>
      <c r="Q16" s="678">
        <v>16485027</v>
      </c>
      <c r="S16" s="1082"/>
    </row>
    <row r="17" spans="1:19">
      <c r="A17" s="483">
        <v>7</v>
      </c>
      <c r="B17" s="494" t="s">
        <v>450</v>
      </c>
      <c r="C17" s="16">
        <v>97483</v>
      </c>
      <c r="D17" s="16">
        <v>559</v>
      </c>
      <c r="E17" s="16">
        <v>0</v>
      </c>
      <c r="F17" s="16">
        <v>138</v>
      </c>
      <c r="G17" s="16">
        <v>98180</v>
      </c>
      <c r="H17" s="508">
        <v>71699</v>
      </c>
      <c r="I17" s="16">
        <v>518</v>
      </c>
      <c r="J17" s="16">
        <v>0</v>
      </c>
      <c r="K17" s="16">
        <v>122</v>
      </c>
      <c r="L17" s="16">
        <v>72339</v>
      </c>
      <c r="M17" s="16">
        <v>17064362</v>
      </c>
      <c r="N17" s="16">
        <v>123284</v>
      </c>
      <c r="O17" s="16">
        <v>0</v>
      </c>
      <c r="P17" s="16">
        <v>39036</v>
      </c>
      <c r="Q17" s="16">
        <v>17216682</v>
      </c>
      <c r="R17" s="673"/>
      <c r="S17" s="1082"/>
    </row>
    <row r="18" spans="1:19">
      <c r="A18" s="483">
        <v>8</v>
      </c>
      <c r="B18" s="494" t="s">
        <v>451</v>
      </c>
      <c r="C18" s="16">
        <v>78759</v>
      </c>
      <c r="D18" s="16">
        <v>3284</v>
      </c>
      <c r="E18" s="16">
        <v>0</v>
      </c>
      <c r="F18" s="16">
        <v>5364</v>
      </c>
      <c r="G18" s="16">
        <v>87407</v>
      </c>
      <c r="H18" s="508">
        <v>51193</v>
      </c>
      <c r="I18" s="16">
        <v>2134</v>
      </c>
      <c r="J18" s="16"/>
      <c r="K18" s="16">
        <v>3486</v>
      </c>
      <c r="L18" s="16">
        <v>56813</v>
      </c>
      <c r="M18" s="16">
        <v>12644671</v>
      </c>
      <c r="N18" s="16">
        <v>527098</v>
      </c>
      <c r="O18" s="16">
        <v>0</v>
      </c>
      <c r="P18" s="16">
        <v>861042</v>
      </c>
      <c r="Q18" s="16">
        <v>14032811</v>
      </c>
      <c r="R18" s="673"/>
      <c r="S18" s="1082"/>
    </row>
    <row r="19" spans="1:19">
      <c r="A19" s="483">
        <v>9</v>
      </c>
      <c r="B19" s="494" t="s">
        <v>452</v>
      </c>
      <c r="C19" s="16">
        <v>54325</v>
      </c>
      <c r="D19" s="16">
        <v>561</v>
      </c>
      <c r="E19" s="16">
        <v>0</v>
      </c>
      <c r="F19" s="16">
        <v>20505</v>
      </c>
      <c r="G19" s="16">
        <v>75421</v>
      </c>
      <c r="H19" s="508">
        <v>38482</v>
      </c>
      <c r="I19" s="16">
        <v>129</v>
      </c>
      <c r="J19" s="16">
        <v>0</v>
      </c>
      <c r="K19" s="16">
        <v>14538</v>
      </c>
      <c r="L19" s="16">
        <v>53149</v>
      </c>
      <c r="M19" s="16">
        <v>9351126</v>
      </c>
      <c r="N19" s="16">
        <v>31347</v>
      </c>
      <c r="O19" s="16">
        <v>0</v>
      </c>
      <c r="P19" s="16">
        <v>3532734</v>
      </c>
      <c r="Q19" s="16">
        <v>12915207</v>
      </c>
      <c r="R19" s="673"/>
      <c r="S19" s="1082"/>
    </row>
    <row r="20" spans="1:19">
      <c r="A20" s="483">
        <v>10</v>
      </c>
      <c r="B20" s="494" t="s">
        <v>453</v>
      </c>
      <c r="C20" s="16">
        <v>49760</v>
      </c>
      <c r="D20" s="16">
        <v>210</v>
      </c>
      <c r="E20" s="16">
        <v>0</v>
      </c>
      <c r="F20" s="16">
        <v>1095</v>
      </c>
      <c r="G20" s="16">
        <v>51065</v>
      </c>
      <c r="H20" s="508">
        <v>33847</v>
      </c>
      <c r="I20" s="16">
        <v>168</v>
      </c>
      <c r="J20" s="16">
        <v>0</v>
      </c>
      <c r="K20" s="16">
        <v>811</v>
      </c>
      <c r="L20" s="16">
        <v>34826</v>
      </c>
      <c r="M20" s="16">
        <v>829215</v>
      </c>
      <c r="N20" s="16">
        <v>41160</v>
      </c>
      <c r="O20" s="16">
        <v>0</v>
      </c>
      <c r="P20" s="16">
        <v>198695</v>
      </c>
      <c r="Q20" s="16">
        <v>8532370</v>
      </c>
      <c r="R20" s="673"/>
      <c r="S20" s="1082"/>
    </row>
    <row r="21" spans="1:19">
      <c r="A21" s="483">
        <v>11</v>
      </c>
      <c r="B21" s="494" t="s">
        <v>454</v>
      </c>
      <c r="C21" s="16">
        <v>139969</v>
      </c>
      <c r="D21" s="16">
        <v>94</v>
      </c>
      <c r="E21" s="16">
        <v>0</v>
      </c>
      <c r="F21" s="16">
        <v>1022</v>
      </c>
      <c r="G21" s="16">
        <v>141085</v>
      </c>
      <c r="H21" s="508">
        <v>81877</v>
      </c>
      <c r="I21" s="16">
        <v>68</v>
      </c>
      <c r="J21" s="16">
        <v>0</v>
      </c>
      <c r="K21" s="16">
        <v>607</v>
      </c>
      <c r="L21" s="16">
        <v>82552</v>
      </c>
      <c r="M21" s="16">
        <v>19896111</v>
      </c>
      <c r="N21" s="16">
        <v>16524</v>
      </c>
      <c r="O21" s="16">
        <v>0</v>
      </c>
      <c r="P21" s="16">
        <v>147501</v>
      </c>
      <c r="Q21" s="509">
        <v>20060136</v>
      </c>
      <c r="R21" s="673"/>
      <c r="S21" s="1082"/>
    </row>
    <row r="22" spans="1:19">
      <c r="A22" s="483">
        <v>12</v>
      </c>
      <c r="B22" s="494" t="s">
        <v>455</v>
      </c>
      <c r="C22" s="16">
        <v>106232</v>
      </c>
      <c r="D22" s="16">
        <v>1241</v>
      </c>
      <c r="E22" s="16">
        <v>0</v>
      </c>
      <c r="F22" s="16">
        <v>275</v>
      </c>
      <c r="G22" s="16">
        <v>107748</v>
      </c>
      <c r="H22" s="508">
        <v>84974</v>
      </c>
      <c r="I22" s="16">
        <v>1045</v>
      </c>
      <c r="J22" s="16">
        <v>0</v>
      </c>
      <c r="K22" s="16">
        <v>228</v>
      </c>
      <c r="L22" s="16">
        <v>86247</v>
      </c>
      <c r="M22" s="16">
        <v>20223812</v>
      </c>
      <c r="N22" s="16">
        <v>248710</v>
      </c>
      <c r="O22" s="16">
        <v>0</v>
      </c>
      <c r="P22" s="16">
        <v>54264</v>
      </c>
      <c r="Q22" s="16">
        <v>20526786</v>
      </c>
      <c r="R22" s="673"/>
      <c r="S22" s="1082"/>
    </row>
    <row r="23" spans="1:19">
      <c r="A23" s="483">
        <v>13</v>
      </c>
      <c r="B23" s="494" t="s">
        <v>456</v>
      </c>
      <c r="C23" s="16">
        <v>85253</v>
      </c>
      <c r="D23" s="16">
        <v>234</v>
      </c>
      <c r="E23" s="16">
        <v>0</v>
      </c>
      <c r="F23" s="16">
        <v>494</v>
      </c>
      <c r="G23" s="16">
        <v>85981</v>
      </c>
      <c r="H23" s="508">
        <v>59677</v>
      </c>
      <c r="I23" s="16">
        <v>164</v>
      </c>
      <c r="J23" s="16">
        <v>0</v>
      </c>
      <c r="K23" s="16">
        <v>346</v>
      </c>
      <c r="L23" s="16">
        <v>60187</v>
      </c>
      <c r="M23" s="16">
        <v>14561188</v>
      </c>
      <c r="N23" s="16">
        <v>40016</v>
      </c>
      <c r="O23" s="16">
        <v>0</v>
      </c>
      <c r="P23" s="16">
        <v>84424</v>
      </c>
      <c r="Q23" s="16">
        <v>14685828</v>
      </c>
      <c r="R23" s="673"/>
      <c r="S23" s="1082"/>
    </row>
    <row r="24" spans="1:19">
      <c r="A24" s="483">
        <v>14</v>
      </c>
      <c r="B24" s="494" t="s">
        <v>457</v>
      </c>
      <c r="C24" s="16">
        <v>44794</v>
      </c>
      <c r="D24" s="16">
        <v>74</v>
      </c>
      <c r="E24" s="16">
        <v>0</v>
      </c>
      <c r="F24" s="16">
        <v>1967</v>
      </c>
      <c r="G24" s="16">
        <v>46835</v>
      </c>
      <c r="H24" s="508">
        <v>27442</v>
      </c>
      <c r="I24" s="16">
        <v>44</v>
      </c>
      <c r="J24" s="16">
        <v>0</v>
      </c>
      <c r="K24" s="16">
        <v>1083</v>
      </c>
      <c r="L24" s="16">
        <v>28569</v>
      </c>
      <c r="M24" s="16">
        <v>6586080</v>
      </c>
      <c r="N24" s="16">
        <v>10560</v>
      </c>
      <c r="O24" s="16">
        <v>0</v>
      </c>
      <c r="P24" s="16">
        <v>259920</v>
      </c>
      <c r="Q24" s="16">
        <v>6856560</v>
      </c>
      <c r="R24" s="673"/>
      <c r="S24" s="1082"/>
    </row>
    <row r="25" spans="1:19">
      <c r="A25" s="483">
        <v>15</v>
      </c>
      <c r="B25" s="494" t="s">
        <v>458</v>
      </c>
      <c r="C25" s="16">
        <v>69497</v>
      </c>
      <c r="D25" s="16">
        <v>154</v>
      </c>
      <c r="E25" s="16">
        <v>0</v>
      </c>
      <c r="F25" s="16">
        <v>1125</v>
      </c>
      <c r="G25" s="16">
        <v>70776</v>
      </c>
      <c r="H25" s="508">
        <v>52817</v>
      </c>
      <c r="I25" s="16">
        <v>116</v>
      </c>
      <c r="J25" s="16">
        <v>0</v>
      </c>
      <c r="K25" s="16">
        <v>855</v>
      </c>
      <c r="L25" s="16">
        <v>53788</v>
      </c>
      <c r="M25" s="16">
        <v>12834706</v>
      </c>
      <c r="N25" s="16">
        <v>28188</v>
      </c>
      <c r="O25" s="16">
        <v>0</v>
      </c>
      <c r="P25" s="16">
        <v>207765</v>
      </c>
      <c r="Q25" s="16">
        <v>13070970</v>
      </c>
      <c r="R25" s="673"/>
      <c r="S25" s="1082"/>
    </row>
    <row r="26" spans="1:19">
      <c r="A26" s="483">
        <v>16</v>
      </c>
      <c r="B26" s="494" t="s">
        <v>459</v>
      </c>
      <c r="C26" s="16">
        <v>140810</v>
      </c>
      <c r="D26" s="16">
        <v>277</v>
      </c>
      <c r="E26" s="16">
        <v>0</v>
      </c>
      <c r="F26" s="16">
        <v>0</v>
      </c>
      <c r="G26" s="16">
        <v>141087</v>
      </c>
      <c r="H26" s="508">
        <v>91527</v>
      </c>
      <c r="I26" s="16">
        <v>180</v>
      </c>
      <c r="J26" s="16">
        <v>0</v>
      </c>
      <c r="K26" s="16">
        <v>0</v>
      </c>
      <c r="L26" s="16">
        <v>91707</v>
      </c>
      <c r="M26" s="16">
        <v>22332588</v>
      </c>
      <c r="N26" s="16">
        <v>43920</v>
      </c>
      <c r="O26" s="16">
        <v>0</v>
      </c>
      <c r="P26" s="16">
        <v>0</v>
      </c>
      <c r="Q26" s="16">
        <v>22376508</v>
      </c>
      <c r="R26" s="673"/>
      <c r="S26" s="1082"/>
    </row>
    <row r="27" spans="1:19">
      <c r="A27" s="483">
        <v>17</v>
      </c>
      <c r="B27" s="494" t="s">
        <v>460</v>
      </c>
      <c r="C27" s="16">
        <v>59311</v>
      </c>
      <c r="D27" s="16">
        <v>1719</v>
      </c>
      <c r="E27" s="16">
        <v>0</v>
      </c>
      <c r="F27" s="16">
        <v>111</v>
      </c>
      <c r="G27" s="16">
        <v>61141</v>
      </c>
      <c r="H27" s="508">
        <v>47450</v>
      </c>
      <c r="I27" s="16">
        <v>1375</v>
      </c>
      <c r="J27" s="16">
        <v>0</v>
      </c>
      <c r="K27" s="16">
        <v>89</v>
      </c>
      <c r="L27" s="16">
        <v>48914</v>
      </c>
      <c r="M27" s="16">
        <v>11720150</v>
      </c>
      <c r="N27" s="16">
        <v>339625</v>
      </c>
      <c r="O27" s="16">
        <v>0</v>
      </c>
      <c r="P27" s="16">
        <v>21983</v>
      </c>
      <c r="Q27" s="16">
        <v>12081758</v>
      </c>
      <c r="R27" s="673"/>
      <c r="S27" s="1082"/>
    </row>
    <row r="28" spans="1:19">
      <c r="A28" s="483">
        <v>18</v>
      </c>
      <c r="B28" s="494" t="s">
        <v>461</v>
      </c>
      <c r="C28" s="16">
        <v>85711</v>
      </c>
      <c r="D28" s="16">
        <v>140</v>
      </c>
      <c r="E28" s="16">
        <v>0</v>
      </c>
      <c r="F28" s="16">
        <v>723</v>
      </c>
      <c r="G28" s="16">
        <v>86574</v>
      </c>
      <c r="H28" s="508">
        <v>50456</v>
      </c>
      <c r="I28" s="16">
        <v>84</v>
      </c>
      <c r="J28" s="16">
        <v>0</v>
      </c>
      <c r="K28" s="16">
        <v>427</v>
      </c>
      <c r="L28" s="16">
        <v>50967</v>
      </c>
      <c r="M28" s="16">
        <v>12260808</v>
      </c>
      <c r="N28" s="16">
        <v>20412</v>
      </c>
      <c r="O28" s="16">
        <v>0</v>
      </c>
      <c r="P28" s="16">
        <v>103761</v>
      </c>
      <c r="Q28" s="16">
        <v>12384981</v>
      </c>
      <c r="R28" s="673"/>
      <c r="S28" s="1082"/>
    </row>
    <row r="29" spans="1:19">
      <c r="A29" s="483">
        <v>19</v>
      </c>
      <c r="B29" s="494" t="s">
        <v>462</v>
      </c>
      <c r="C29" s="16">
        <v>61820</v>
      </c>
      <c r="D29" s="16">
        <v>3138</v>
      </c>
      <c r="E29" s="16">
        <v>0</v>
      </c>
      <c r="F29" s="16">
        <v>970</v>
      </c>
      <c r="G29" s="16">
        <v>65928</v>
      </c>
      <c r="H29" s="508">
        <v>43276</v>
      </c>
      <c r="I29" s="16">
        <v>2197</v>
      </c>
      <c r="J29" s="16">
        <v>0</v>
      </c>
      <c r="K29" s="16">
        <v>678</v>
      </c>
      <c r="L29" s="16">
        <v>46151</v>
      </c>
      <c r="M29" s="16">
        <v>10169860</v>
      </c>
      <c r="N29" s="16">
        <v>516295</v>
      </c>
      <c r="O29" s="16">
        <v>0</v>
      </c>
      <c r="P29" s="16">
        <v>159330</v>
      </c>
      <c r="Q29" s="16">
        <v>10845485</v>
      </c>
      <c r="R29" s="673"/>
      <c r="S29" s="1082"/>
    </row>
    <row r="30" spans="1:19">
      <c r="A30" s="483">
        <v>20</v>
      </c>
      <c r="B30" s="494" t="s">
        <v>463</v>
      </c>
      <c r="C30" s="16">
        <v>30875</v>
      </c>
      <c r="D30" s="16">
        <v>246</v>
      </c>
      <c r="E30" s="16">
        <v>0</v>
      </c>
      <c r="F30" s="16">
        <v>71</v>
      </c>
      <c r="G30" s="16">
        <v>31192</v>
      </c>
      <c r="H30" s="508">
        <v>21430</v>
      </c>
      <c r="I30" s="16">
        <v>201</v>
      </c>
      <c r="J30" s="16">
        <v>0</v>
      </c>
      <c r="K30" s="16">
        <v>28</v>
      </c>
      <c r="L30" s="16">
        <v>21659</v>
      </c>
      <c r="M30" s="16">
        <v>5228920</v>
      </c>
      <c r="N30" s="16">
        <v>49044</v>
      </c>
      <c r="O30" s="16">
        <v>0</v>
      </c>
      <c r="P30" s="16">
        <v>6832</v>
      </c>
      <c r="Q30" s="16">
        <v>5284796</v>
      </c>
      <c r="R30" s="673"/>
      <c r="S30" s="1082"/>
    </row>
    <row r="31" spans="1:19">
      <c r="A31" s="483">
        <v>21</v>
      </c>
      <c r="B31" s="494" t="s">
        <v>464</v>
      </c>
      <c r="C31" s="16">
        <v>47217</v>
      </c>
      <c r="D31" s="16">
        <v>23</v>
      </c>
      <c r="E31" s="16">
        <v>0</v>
      </c>
      <c r="F31" s="16">
        <v>116</v>
      </c>
      <c r="G31" s="16">
        <v>47356</v>
      </c>
      <c r="H31" s="508">
        <v>34468</v>
      </c>
      <c r="I31" s="16">
        <v>17</v>
      </c>
      <c r="J31" s="16">
        <v>0</v>
      </c>
      <c r="K31" s="16">
        <v>84</v>
      </c>
      <c r="L31" s="509">
        <v>34569</v>
      </c>
      <c r="M31" s="16">
        <v>8341256</v>
      </c>
      <c r="N31" s="16">
        <v>4114</v>
      </c>
      <c r="O31" s="16">
        <v>0</v>
      </c>
      <c r="P31" s="16">
        <v>20328</v>
      </c>
      <c r="Q31" s="16">
        <v>8365698</v>
      </c>
      <c r="R31" s="673"/>
      <c r="S31" s="1082"/>
    </row>
    <row r="32" spans="1:19">
      <c r="A32" s="483">
        <v>22</v>
      </c>
      <c r="B32" s="494" t="s">
        <v>465</v>
      </c>
      <c r="C32" s="16">
        <v>65857</v>
      </c>
      <c r="D32" s="16">
        <v>1874</v>
      </c>
      <c r="E32" s="16">
        <v>0</v>
      </c>
      <c r="F32" s="16">
        <v>1253</v>
      </c>
      <c r="G32" s="16">
        <f>C32+D32+E32+F32</f>
        <v>68984</v>
      </c>
      <c r="H32" s="508">
        <v>51121</v>
      </c>
      <c r="I32" s="16">
        <v>1462</v>
      </c>
      <c r="J32" s="16">
        <v>0</v>
      </c>
      <c r="K32" s="16">
        <v>979</v>
      </c>
      <c r="L32" s="16">
        <f>H32+I32+J32+K32</f>
        <v>53562</v>
      </c>
      <c r="M32" s="16">
        <f>H32*246</f>
        <v>12575766</v>
      </c>
      <c r="N32" s="16">
        <f>I32*246</f>
        <v>359652</v>
      </c>
      <c r="O32" s="16">
        <f>J32*246</f>
        <v>0</v>
      </c>
      <c r="P32" s="16">
        <f>K32*246</f>
        <v>240834</v>
      </c>
      <c r="Q32" s="16">
        <f>L32*246</f>
        <v>13176252</v>
      </c>
      <c r="R32" s="673"/>
      <c r="S32" s="1082"/>
    </row>
    <row r="33" spans="1:19">
      <c r="A33" s="483">
        <v>23</v>
      </c>
      <c r="B33" s="494" t="s">
        <v>466</v>
      </c>
      <c r="C33" s="16">
        <v>82731</v>
      </c>
      <c r="D33" s="16">
        <v>4503</v>
      </c>
      <c r="E33" s="16">
        <v>0</v>
      </c>
      <c r="F33" s="16">
        <v>3859</v>
      </c>
      <c r="G33" s="16">
        <v>91093</v>
      </c>
      <c r="H33" s="508">
        <v>58634</v>
      </c>
      <c r="I33" s="16">
        <v>3224</v>
      </c>
      <c r="J33" s="16">
        <v>0</v>
      </c>
      <c r="K33" s="16">
        <v>2702</v>
      </c>
      <c r="L33" s="16">
        <v>64560</v>
      </c>
      <c r="M33" s="16">
        <v>14248062</v>
      </c>
      <c r="N33" s="16">
        <v>783432</v>
      </c>
      <c r="O33" s="16">
        <v>0</v>
      </c>
      <c r="P33" s="16">
        <v>656586</v>
      </c>
      <c r="Q33" s="16">
        <v>15688080</v>
      </c>
      <c r="R33" s="673"/>
      <c r="S33" s="1082"/>
    </row>
    <row r="34" spans="1:19">
      <c r="A34" s="483">
        <v>24</v>
      </c>
      <c r="B34" s="494" t="s">
        <v>489</v>
      </c>
      <c r="C34" s="16">
        <v>130307</v>
      </c>
      <c r="D34" s="16">
        <v>4192</v>
      </c>
      <c r="E34" s="16">
        <v>0</v>
      </c>
      <c r="F34" s="16">
        <v>38</v>
      </c>
      <c r="G34" s="16">
        <v>134537</v>
      </c>
      <c r="H34" s="508">
        <v>91215</v>
      </c>
      <c r="I34" s="16">
        <v>2934</v>
      </c>
      <c r="J34" s="16">
        <v>0</v>
      </c>
      <c r="K34" s="16">
        <v>27</v>
      </c>
      <c r="L34" s="510">
        <v>94176</v>
      </c>
      <c r="M34" s="16">
        <v>22530105</v>
      </c>
      <c r="N34" s="16">
        <v>724698</v>
      </c>
      <c r="O34" s="16">
        <v>0</v>
      </c>
      <c r="P34" s="16">
        <v>6669</v>
      </c>
      <c r="Q34" s="16">
        <v>23261472</v>
      </c>
      <c r="R34" s="673"/>
      <c r="S34" s="1082"/>
    </row>
    <row r="35" spans="1:19">
      <c r="A35" s="483">
        <v>25</v>
      </c>
      <c r="B35" s="494" t="s">
        <v>467</v>
      </c>
      <c r="C35" s="16">
        <v>81790</v>
      </c>
      <c r="D35" s="16">
        <v>2129</v>
      </c>
      <c r="E35" s="16">
        <v>0</v>
      </c>
      <c r="F35" s="16">
        <v>45</v>
      </c>
      <c r="G35" s="16">
        <v>83964</v>
      </c>
      <c r="H35" s="508">
        <v>57287</v>
      </c>
      <c r="I35" s="16">
        <v>1491</v>
      </c>
      <c r="J35" s="16">
        <v>0</v>
      </c>
      <c r="K35" s="16">
        <v>32</v>
      </c>
      <c r="L35" s="16">
        <v>58810</v>
      </c>
      <c r="M35" s="16">
        <v>13920741</v>
      </c>
      <c r="N35" s="16">
        <v>362313</v>
      </c>
      <c r="O35" s="16">
        <v>0</v>
      </c>
      <c r="P35" s="16">
        <v>7776</v>
      </c>
      <c r="Q35" s="16">
        <v>14290830</v>
      </c>
      <c r="R35" s="673"/>
      <c r="S35" s="1082"/>
    </row>
    <row r="36" spans="1:19">
      <c r="A36" s="483">
        <v>26</v>
      </c>
      <c r="B36" s="494" t="s">
        <v>468</v>
      </c>
      <c r="C36" s="16">
        <v>91558</v>
      </c>
      <c r="D36" s="16">
        <v>1544</v>
      </c>
      <c r="E36" s="16">
        <v>0</v>
      </c>
      <c r="F36" s="16">
        <v>266</v>
      </c>
      <c r="G36" s="16">
        <v>93368</v>
      </c>
      <c r="H36" s="508">
        <v>59512</v>
      </c>
      <c r="I36" s="16">
        <v>1004</v>
      </c>
      <c r="J36" s="16">
        <v>0</v>
      </c>
      <c r="K36" s="16">
        <v>173</v>
      </c>
      <c r="L36" s="16">
        <v>60689</v>
      </c>
      <c r="M36" s="16">
        <v>13925808</v>
      </c>
      <c r="N36" s="16">
        <v>234936</v>
      </c>
      <c r="O36" s="16">
        <v>0</v>
      </c>
      <c r="P36" s="16">
        <v>40482</v>
      </c>
      <c r="Q36" s="16">
        <v>14201226</v>
      </c>
      <c r="R36" s="673"/>
      <c r="S36" s="1082"/>
    </row>
    <row r="37" spans="1:19">
      <c r="A37" s="483">
        <v>27</v>
      </c>
      <c r="B37" s="494" t="s">
        <v>469</v>
      </c>
      <c r="C37" s="16">
        <v>115953</v>
      </c>
      <c r="D37" s="16">
        <v>662</v>
      </c>
      <c r="E37" s="16">
        <v>0</v>
      </c>
      <c r="F37" s="16">
        <v>359</v>
      </c>
      <c r="G37" s="16">
        <v>116974</v>
      </c>
      <c r="H37" s="508">
        <v>78852</v>
      </c>
      <c r="I37" s="16">
        <v>452</v>
      </c>
      <c r="J37" s="16">
        <v>0</v>
      </c>
      <c r="K37" s="16">
        <v>246</v>
      </c>
      <c r="L37" s="16">
        <v>79550</v>
      </c>
      <c r="M37" s="16">
        <v>18845628</v>
      </c>
      <c r="N37" s="16">
        <v>108028</v>
      </c>
      <c r="O37" s="16">
        <v>0</v>
      </c>
      <c r="P37" s="16">
        <v>58794</v>
      </c>
      <c r="Q37" s="16">
        <v>19012450</v>
      </c>
      <c r="R37" s="673"/>
      <c r="S37" s="1082"/>
    </row>
    <row r="38" spans="1:19">
      <c r="A38" s="483">
        <v>28</v>
      </c>
      <c r="B38" s="494" t="s">
        <v>470</v>
      </c>
      <c r="C38" s="16">
        <v>72222</v>
      </c>
      <c r="D38" s="16">
        <v>773</v>
      </c>
      <c r="E38" s="16">
        <v>0</v>
      </c>
      <c r="F38" s="16">
        <v>0</v>
      </c>
      <c r="G38" s="16">
        <v>72995</v>
      </c>
      <c r="H38" s="508">
        <v>57778</v>
      </c>
      <c r="I38" s="16">
        <v>619</v>
      </c>
      <c r="J38" s="16">
        <v>0</v>
      </c>
      <c r="K38" s="16">
        <v>0</v>
      </c>
      <c r="L38" s="16">
        <v>58397</v>
      </c>
      <c r="M38" s="16">
        <v>14271166</v>
      </c>
      <c r="N38" s="16">
        <v>152893</v>
      </c>
      <c r="O38" s="16">
        <v>0</v>
      </c>
      <c r="P38" s="16">
        <v>0</v>
      </c>
      <c r="Q38" s="16">
        <v>14424059</v>
      </c>
      <c r="R38" s="673"/>
      <c r="S38" s="1082"/>
    </row>
    <row r="39" spans="1:19">
      <c r="A39" s="483">
        <v>29</v>
      </c>
      <c r="B39" s="494" t="s">
        <v>490</v>
      </c>
      <c r="C39" s="16">
        <v>50576</v>
      </c>
      <c r="D39" s="16">
        <v>238</v>
      </c>
      <c r="E39" s="16">
        <v>0</v>
      </c>
      <c r="F39" s="16">
        <v>6926</v>
      </c>
      <c r="G39" s="16">
        <v>57740</v>
      </c>
      <c r="H39" s="508">
        <v>35403</v>
      </c>
      <c r="I39" s="16">
        <v>167</v>
      </c>
      <c r="J39" s="16">
        <v>0</v>
      </c>
      <c r="K39" s="16">
        <v>4848</v>
      </c>
      <c r="L39" s="16">
        <v>40418</v>
      </c>
      <c r="M39" s="16">
        <v>8744541</v>
      </c>
      <c r="N39" s="16">
        <v>41249</v>
      </c>
      <c r="O39" s="16">
        <v>0</v>
      </c>
      <c r="P39" s="16">
        <v>1197456</v>
      </c>
      <c r="Q39" s="16">
        <v>9983246</v>
      </c>
      <c r="R39" s="673"/>
      <c r="S39" s="1082"/>
    </row>
    <row r="40" spans="1:19">
      <c r="A40" s="483">
        <v>30</v>
      </c>
      <c r="B40" s="494" t="s">
        <v>471</v>
      </c>
      <c r="C40" s="16">
        <v>120838</v>
      </c>
      <c r="D40" s="16">
        <v>8191</v>
      </c>
      <c r="E40" s="16">
        <v>0</v>
      </c>
      <c r="F40" s="16">
        <v>5129</v>
      </c>
      <c r="G40" s="16">
        <v>134158</v>
      </c>
      <c r="H40" s="508">
        <v>72077</v>
      </c>
      <c r="I40" s="16">
        <v>4792</v>
      </c>
      <c r="J40" s="16">
        <v>0</v>
      </c>
      <c r="K40" s="16">
        <v>2910</v>
      </c>
      <c r="L40" s="16">
        <v>79779</v>
      </c>
      <c r="M40" s="16">
        <v>17010172</v>
      </c>
      <c r="N40" s="16">
        <v>1130912</v>
      </c>
      <c r="O40" s="16">
        <v>0</v>
      </c>
      <c r="P40" s="16">
        <v>686760</v>
      </c>
      <c r="Q40" s="16">
        <v>18827844</v>
      </c>
      <c r="R40" s="673"/>
      <c r="S40" s="1082"/>
    </row>
    <row r="41" spans="1:19">
      <c r="A41" s="483">
        <v>31</v>
      </c>
      <c r="B41" s="494" t="s">
        <v>472</v>
      </c>
      <c r="C41" s="16">
        <v>49929</v>
      </c>
      <c r="D41" s="16">
        <v>0</v>
      </c>
      <c r="E41" s="16">
        <v>0</v>
      </c>
      <c r="F41" s="16">
        <v>35</v>
      </c>
      <c r="G41" s="16">
        <v>49964</v>
      </c>
      <c r="H41" s="508">
        <v>32455</v>
      </c>
      <c r="I41" s="16">
        <v>0</v>
      </c>
      <c r="J41" s="16">
        <v>0</v>
      </c>
      <c r="K41" s="16">
        <v>22</v>
      </c>
      <c r="L41" s="509">
        <v>32477</v>
      </c>
      <c r="M41" s="509">
        <v>7951475</v>
      </c>
      <c r="N41" s="509">
        <v>0</v>
      </c>
      <c r="O41" s="16">
        <v>0</v>
      </c>
      <c r="P41" s="16">
        <v>5390</v>
      </c>
      <c r="Q41" s="16">
        <v>7956865</v>
      </c>
      <c r="R41" s="673"/>
      <c r="S41" s="1082"/>
    </row>
    <row r="42" spans="1:19">
      <c r="A42" s="483">
        <v>32</v>
      </c>
      <c r="B42" s="494" t="s">
        <v>473</v>
      </c>
      <c r="C42" s="16">
        <v>32427</v>
      </c>
      <c r="D42" s="16">
        <v>704</v>
      </c>
      <c r="E42" s="16">
        <v>0</v>
      </c>
      <c r="F42" s="16">
        <v>90</v>
      </c>
      <c r="G42" s="16">
        <v>33221</v>
      </c>
      <c r="H42" s="508">
        <v>27887</v>
      </c>
      <c r="I42" s="16">
        <v>605</v>
      </c>
      <c r="J42" s="16">
        <v>0</v>
      </c>
      <c r="K42" s="16">
        <v>77</v>
      </c>
      <c r="L42" s="16">
        <v>28570</v>
      </c>
      <c r="M42" s="16">
        <v>6888089</v>
      </c>
      <c r="N42" s="16">
        <v>149435</v>
      </c>
      <c r="O42" s="16">
        <v>0</v>
      </c>
      <c r="P42" s="16">
        <v>19019</v>
      </c>
      <c r="Q42" s="16">
        <v>7056790</v>
      </c>
      <c r="R42" s="673"/>
      <c r="S42" s="1082"/>
    </row>
    <row r="43" spans="1:19">
      <c r="A43" s="483">
        <v>33</v>
      </c>
      <c r="B43" s="494" t="s">
        <v>474</v>
      </c>
      <c r="C43" s="16">
        <v>78704</v>
      </c>
      <c r="D43" s="16">
        <v>0</v>
      </c>
      <c r="E43" s="16">
        <v>0</v>
      </c>
      <c r="F43" s="16">
        <v>0</v>
      </c>
      <c r="G43" s="16">
        <v>78704</v>
      </c>
      <c r="H43" s="508">
        <v>62884</v>
      </c>
      <c r="I43" s="16">
        <v>0</v>
      </c>
      <c r="J43" s="16">
        <v>0</v>
      </c>
      <c r="K43" s="16">
        <v>0</v>
      </c>
      <c r="L43" s="16">
        <v>62884</v>
      </c>
      <c r="M43" s="16">
        <v>15343696</v>
      </c>
      <c r="N43" s="16">
        <v>0</v>
      </c>
      <c r="O43" s="16">
        <v>0</v>
      </c>
      <c r="P43" s="16">
        <v>0</v>
      </c>
      <c r="Q43" s="16">
        <v>15343696</v>
      </c>
      <c r="R43" s="673"/>
      <c r="S43" s="1082"/>
    </row>
    <row r="44" spans="1:19">
      <c r="A44" s="483">
        <v>34</v>
      </c>
      <c r="B44" s="494" t="s">
        <v>475</v>
      </c>
      <c r="C44" s="16">
        <v>82527</v>
      </c>
      <c r="D44" s="16">
        <v>0</v>
      </c>
      <c r="E44" s="16">
        <v>0</v>
      </c>
      <c r="F44" s="16">
        <v>655</v>
      </c>
      <c r="G44" s="16">
        <v>83182</v>
      </c>
      <c r="H44" s="508">
        <v>63455</v>
      </c>
      <c r="I44" s="16">
        <v>0</v>
      </c>
      <c r="J44" s="16">
        <v>0</v>
      </c>
      <c r="K44" s="16">
        <v>503</v>
      </c>
      <c r="L44" s="16">
        <v>63959</v>
      </c>
      <c r="M44" s="16">
        <v>15483020</v>
      </c>
      <c r="N44" s="16">
        <v>0</v>
      </c>
      <c r="O44" s="16">
        <v>0</v>
      </c>
      <c r="P44" s="16">
        <v>122732</v>
      </c>
      <c r="Q44" s="16">
        <v>15605996</v>
      </c>
      <c r="R44" s="673"/>
      <c r="S44" s="1082"/>
    </row>
    <row r="45" spans="1:19">
      <c r="A45" s="483">
        <v>35</v>
      </c>
      <c r="B45" s="494" t="s">
        <v>476</v>
      </c>
      <c r="C45" s="16">
        <v>83474</v>
      </c>
      <c r="D45" s="16">
        <v>240</v>
      </c>
      <c r="E45" s="16">
        <v>0</v>
      </c>
      <c r="F45" s="16">
        <v>566</v>
      </c>
      <c r="G45" s="16">
        <v>84280</v>
      </c>
      <c r="H45" s="508">
        <v>64217</v>
      </c>
      <c r="I45" s="16">
        <v>217</v>
      </c>
      <c r="J45" s="16">
        <v>0</v>
      </c>
      <c r="K45" s="16">
        <v>420</v>
      </c>
      <c r="L45" s="16">
        <v>64854</v>
      </c>
      <c r="M45" s="16">
        <v>15668948</v>
      </c>
      <c r="N45" s="16">
        <v>52948</v>
      </c>
      <c r="O45" s="16">
        <v>0</v>
      </c>
      <c r="P45" s="16">
        <v>102480</v>
      </c>
      <c r="Q45" s="16">
        <v>15824376</v>
      </c>
      <c r="R45" s="673"/>
      <c r="S45" s="1082"/>
    </row>
    <row r="46" spans="1:19">
      <c r="A46" s="483">
        <v>36</v>
      </c>
      <c r="B46" s="494" t="s">
        <v>491</v>
      </c>
      <c r="C46" s="16">
        <v>86686</v>
      </c>
      <c r="D46" s="16">
        <v>512</v>
      </c>
      <c r="E46" s="16">
        <v>0</v>
      </c>
      <c r="F46" s="16">
        <v>244</v>
      </c>
      <c r="G46" s="16">
        <v>87442</v>
      </c>
      <c r="H46" s="508">
        <v>53745</v>
      </c>
      <c r="I46" s="16">
        <v>318</v>
      </c>
      <c r="J46" s="16">
        <v>0</v>
      </c>
      <c r="K46" s="16">
        <v>151</v>
      </c>
      <c r="L46" s="16">
        <v>54214</v>
      </c>
      <c r="M46" s="16">
        <v>12952545</v>
      </c>
      <c r="N46" s="16">
        <v>76638</v>
      </c>
      <c r="O46" s="16">
        <v>0</v>
      </c>
      <c r="P46" s="16">
        <v>36391</v>
      </c>
      <c r="Q46" s="16">
        <v>13065574</v>
      </c>
      <c r="R46" s="673"/>
      <c r="S46" s="1082"/>
    </row>
    <row r="47" spans="1:19">
      <c r="A47" s="483">
        <v>37</v>
      </c>
      <c r="B47" s="494" t="s">
        <v>477</v>
      </c>
      <c r="C47" s="16">
        <v>113109</v>
      </c>
      <c r="D47" s="16">
        <v>371</v>
      </c>
      <c r="E47" s="16">
        <v>0</v>
      </c>
      <c r="F47" s="16">
        <v>1897</v>
      </c>
      <c r="G47" s="16">
        <v>115377</v>
      </c>
      <c r="H47" s="508">
        <v>82570</v>
      </c>
      <c r="I47" s="16">
        <v>271</v>
      </c>
      <c r="J47" s="16">
        <v>0</v>
      </c>
      <c r="K47" s="16">
        <v>1385</v>
      </c>
      <c r="L47" s="16">
        <v>84226</v>
      </c>
      <c r="M47" s="16">
        <v>20064510</v>
      </c>
      <c r="N47" s="16">
        <v>658583</v>
      </c>
      <c r="O47" s="16">
        <v>0</v>
      </c>
      <c r="P47" s="16">
        <v>336555</v>
      </c>
      <c r="Q47" s="16">
        <v>20466918</v>
      </c>
      <c r="R47" s="673"/>
      <c r="S47" s="1082"/>
    </row>
    <row r="48" spans="1:19">
      <c r="A48" s="483">
        <v>38</v>
      </c>
      <c r="B48" s="494" t="s">
        <v>478</v>
      </c>
      <c r="C48" s="16">
        <v>131240</v>
      </c>
      <c r="D48" s="16">
        <v>1363</v>
      </c>
      <c r="E48" s="16">
        <v>0</v>
      </c>
      <c r="F48" s="16">
        <v>1608</v>
      </c>
      <c r="G48" s="16">
        <v>134211</v>
      </c>
      <c r="H48" s="508">
        <v>94103</v>
      </c>
      <c r="I48" s="16">
        <v>885</v>
      </c>
      <c r="J48" s="16">
        <v>0</v>
      </c>
      <c r="K48" s="16">
        <v>1044</v>
      </c>
      <c r="L48" s="16">
        <v>96032</v>
      </c>
      <c r="M48" s="16">
        <v>22490617</v>
      </c>
      <c r="N48" s="16">
        <v>211515</v>
      </c>
      <c r="O48" s="16">
        <v>0</v>
      </c>
      <c r="P48" s="16">
        <v>249516</v>
      </c>
      <c r="Q48" s="16">
        <v>22951648</v>
      </c>
      <c r="R48" s="673"/>
      <c r="S48" s="1082"/>
    </row>
    <row r="49" spans="1:19">
      <c r="A49" s="483">
        <v>39</v>
      </c>
      <c r="B49" s="494" t="s">
        <v>479</v>
      </c>
      <c r="C49" s="16">
        <v>112084</v>
      </c>
      <c r="D49" s="16">
        <v>456</v>
      </c>
      <c r="E49" s="16">
        <v>0</v>
      </c>
      <c r="F49" s="16">
        <v>907</v>
      </c>
      <c r="G49" s="16">
        <v>113447</v>
      </c>
      <c r="H49" s="508">
        <v>78977</v>
      </c>
      <c r="I49" s="16">
        <v>315</v>
      </c>
      <c r="J49" s="16">
        <v>0</v>
      </c>
      <c r="K49" s="16">
        <v>548</v>
      </c>
      <c r="L49" s="16">
        <v>79840</v>
      </c>
      <c r="M49" s="16">
        <v>18717549</v>
      </c>
      <c r="N49" s="16">
        <v>74655</v>
      </c>
      <c r="O49" s="16">
        <v>0</v>
      </c>
      <c r="P49" s="16">
        <v>129876</v>
      </c>
      <c r="Q49" s="16">
        <v>18922080</v>
      </c>
      <c r="R49" s="673"/>
      <c r="S49" s="1082"/>
    </row>
    <row r="50" spans="1:19">
      <c r="A50" s="483">
        <v>40</v>
      </c>
      <c r="B50" s="494" t="s">
        <v>480</v>
      </c>
      <c r="C50" s="16">
        <v>66061</v>
      </c>
      <c r="D50" s="16">
        <v>95</v>
      </c>
      <c r="E50" s="16">
        <v>0</v>
      </c>
      <c r="F50" s="16">
        <v>1150</v>
      </c>
      <c r="G50" s="16">
        <v>67306</v>
      </c>
      <c r="H50" s="508">
        <v>51253</v>
      </c>
      <c r="I50" s="16">
        <v>84</v>
      </c>
      <c r="J50" s="16">
        <v>0</v>
      </c>
      <c r="K50" s="16">
        <v>999</v>
      </c>
      <c r="L50" s="16">
        <v>52336</v>
      </c>
      <c r="M50" s="16">
        <v>12300720</v>
      </c>
      <c r="N50" s="16">
        <v>20160</v>
      </c>
      <c r="O50" s="16">
        <v>0</v>
      </c>
      <c r="P50" s="16">
        <v>239760</v>
      </c>
      <c r="Q50" s="16">
        <v>12560640</v>
      </c>
      <c r="R50" s="673"/>
      <c r="S50" s="1082"/>
    </row>
    <row r="51" spans="1:19">
      <c r="A51" s="483">
        <v>41</v>
      </c>
      <c r="B51" s="494" t="s">
        <v>481</v>
      </c>
      <c r="C51" s="16">
        <v>76706</v>
      </c>
      <c r="D51" s="16">
        <v>380</v>
      </c>
      <c r="E51" s="16">
        <v>0</v>
      </c>
      <c r="F51" s="16">
        <v>656</v>
      </c>
      <c r="G51" s="16">
        <v>77742</v>
      </c>
      <c r="H51" s="508">
        <v>55650</v>
      </c>
      <c r="I51" s="16">
        <v>268</v>
      </c>
      <c r="J51" s="16">
        <v>0</v>
      </c>
      <c r="K51" s="16">
        <v>472</v>
      </c>
      <c r="L51" s="16">
        <v>56390</v>
      </c>
      <c r="M51" s="16">
        <v>13244700</v>
      </c>
      <c r="N51" s="16">
        <v>63784</v>
      </c>
      <c r="O51" s="16">
        <v>0</v>
      </c>
      <c r="P51" s="16">
        <v>112336</v>
      </c>
      <c r="Q51" s="16">
        <v>13420820</v>
      </c>
      <c r="R51" s="673"/>
      <c r="S51" s="1082"/>
    </row>
    <row r="52" spans="1:19">
      <c r="A52" s="483">
        <v>42</v>
      </c>
      <c r="B52" s="494" t="s">
        <v>482</v>
      </c>
      <c r="C52" s="16">
        <v>73888</v>
      </c>
      <c r="D52" s="16">
        <v>0</v>
      </c>
      <c r="E52" s="16">
        <v>0</v>
      </c>
      <c r="F52" s="16">
        <v>350</v>
      </c>
      <c r="G52" s="16">
        <v>74238</v>
      </c>
      <c r="H52" s="508">
        <v>55637</v>
      </c>
      <c r="I52" s="16">
        <v>0</v>
      </c>
      <c r="J52" s="16">
        <v>0</v>
      </c>
      <c r="K52" s="16">
        <v>259</v>
      </c>
      <c r="L52" s="16">
        <v>55896</v>
      </c>
      <c r="M52" s="16">
        <v>13352880</v>
      </c>
      <c r="N52" s="16">
        <v>0</v>
      </c>
      <c r="O52" s="16">
        <v>0</v>
      </c>
      <c r="P52" s="16">
        <v>62160</v>
      </c>
      <c r="Q52" s="16">
        <v>13415040</v>
      </c>
      <c r="R52" s="673"/>
      <c r="S52" s="1082"/>
    </row>
    <row r="53" spans="1:19">
      <c r="A53" s="483">
        <v>43</v>
      </c>
      <c r="B53" s="494" t="s">
        <v>483</v>
      </c>
      <c r="C53" s="16">
        <v>33728</v>
      </c>
      <c r="D53" s="16">
        <v>0</v>
      </c>
      <c r="E53" s="16">
        <v>0</v>
      </c>
      <c r="F53" s="16">
        <v>1258</v>
      </c>
      <c r="G53" s="16">
        <v>34986</v>
      </c>
      <c r="H53" s="508">
        <v>23610</v>
      </c>
      <c r="I53" s="16">
        <v>0</v>
      </c>
      <c r="J53" s="16">
        <v>0</v>
      </c>
      <c r="K53" s="16">
        <v>880</v>
      </c>
      <c r="L53" s="16">
        <v>24490</v>
      </c>
      <c r="M53" s="16">
        <v>5784450</v>
      </c>
      <c r="N53" s="16">
        <v>0</v>
      </c>
      <c r="O53" s="16">
        <v>0</v>
      </c>
      <c r="P53" s="16">
        <v>215600</v>
      </c>
      <c r="Q53" s="16">
        <v>6000050</v>
      </c>
      <c r="R53" s="673"/>
      <c r="S53" s="1082"/>
    </row>
    <row r="54" spans="1:19">
      <c r="A54" s="483">
        <v>44</v>
      </c>
      <c r="B54" s="494" t="s">
        <v>484</v>
      </c>
      <c r="C54" s="16">
        <v>54180</v>
      </c>
      <c r="D54" s="16">
        <v>562</v>
      </c>
      <c r="E54" s="16">
        <v>0</v>
      </c>
      <c r="F54" s="16">
        <v>6262</v>
      </c>
      <c r="G54" s="16">
        <v>61004</v>
      </c>
      <c r="H54" s="508">
        <v>35217</v>
      </c>
      <c r="I54" s="16">
        <v>365</v>
      </c>
      <c r="J54" s="16">
        <v>0</v>
      </c>
      <c r="K54" s="16">
        <v>4071</v>
      </c>
      <c r="L54" s="16">
        <v>39653</v>
      </c>
      <c r="M54" s="16">
        <v>8452080</v>
      </c>
      <c r="N54" s="16">
        <v>87600</v>
      </c>
      <c r="O54" s="16">
        <v>0</v>
      </c>
      <c r="P54" s="16">
        <v>977040</v>
      </c>
      <c r="Q54" s="16">
        <v>9516720</v>
      </c>
      <c r="R54" s="673"/>
      <c r="S54" s="1082"/>
    </row>
    <row r="55" spans="1:19">
      <c r="A55" s="483">
        <v>45</v>
      </c>
      <c r="B55" s="494" t="s">
        <v>485</v>
      </c>
      <c r="C55" s="16">
        <v>132326</v>
      </c>
      <c r="D55" s="16">
        <v>1167</v>
      </c>
      <c r="E55" s="16">
        <v>0</v>
      </c>
      <c r="F55" s="16">
        <v>464</v>
      </c>
      <c r="G55" s="16">
        <v>133957</v>
      </c>
      <c r="H55" s="508">
        <v>84967</v>
      </c>
      <c r="I55" s="16">
        <v>749</v>
      </c>
      <c r="J55" s="16">
        <v>0</v>
      </c>
      <c r="K55" s="16">
        <v>298</v>
      </c>
      <c r="L55" s="16">
        <v>86014</v>
      </c>
      <c r="M55" s="678">
        <v>20562014</v>
      </c>
      <c r="N55" s="16">
        <v>181258</v>
      </c>
      <c r="O55" s="16">
        <v>0</v>
      </c>
      <c r="P55" s="16">
        <v>72116</v>
      </c>
      <c r="Q55" s="16">
        <v>20815388</v>
      </c>
      <c r="R55" s="673"/>
      <c r="S55" s="1082"/>
    </row>
    <row r="56" spans="1:19">
      <c r="A56" s="511">
        <v>46</v>
      </c>
      <c r="B56" s="512" t="s">
        <v>486</v>
      </c>
      <c r="C56" s="513">
        <v>78743</v>
      </c>
      <c r="D56" s="513">
        <v>0</v>
      </c>
      <c r="E56" s="513">
        <v>0</v>
      </c>
      <c r="F56" s="513">
        <v>115</v>
      </c>
      <c r="G56" s="513">
        <v>78858</v>
      </c>
      <c r="H56" s="514">
        <v>73320</v>
      </c>
      <c r="I56" s="513">
        <v>0</v>
      </c>
      <c r="J56" s="513">
        <v>0</v>
      </c>
      <c r="K56" s="513">
        <v>0</v>
      </c>
      <c r="L56" s="513">
        <v>73320</v>
      </c>
      <c r="M56" s="679">
        <v>0</v>
      </c>
      <c r="N56" s="513">
        <v>0</v>
      </c>
      <c r="O56" s="513">
        <v>0</v>
      </c>
      <c r="P56" s="513">
        <v>0</v>
      </c>
      <c r="Q56" s="513">
        <v>18110040</v>
      </c>
      <c r="R56" s="673"/>
      <c r="S56" s="1082"/>
    </row>
    <row r="57" spans="1:19">
      <c r="A57" s="483">
        <v>47</v>
      </c>
      <c r="B57" s="494" t="s">
        <v>487</v>
      </c>
      <c r="C57" s="16">
        <v>95153</v>
      </c>
      <c r="D57" s="16">
        <v>23</v>
      </c>
      <c r="E57" s="16">
        <v>0</v>
      </c>
      <c r="F57" s="16">
        <v>622</v>
      </c>
      <c r="G57" s="16">
        <v>95798</v>
      </c>
      <c r="H57" s="508">
        <v>66607</v>
      </c>
      <c r="I57" s="16">
        <v>16</v>
      </c>
      <c r="J57" s="16">
        <v>0</v>
      </c>
      <c r="K57" s="16">
        <v>435</v>
      </c>
      <c r="L57" s="16">
        <v>67058</v>
      </c>
      <c r="M57" s="16">
        <v>15852466</v>
      </c>
      <c r="N57" s="16">
        <v>3808</v>
      </c>
      <c r="O57" s="16">
        <v>0</v>
      </c>
      <c r="P57" s="16">
        <v>103768</v>
      </c>
      <c r="Q57" s="16">
        <v>15959804</v>
      </c>
      <c r="R57" s="673"/>
      <c r="S57" s="1082"/>
    </row>
    <row r="58" spans="1:19">
      <c r="A58" s="483">
        <v>48</v>
      </c>
      <c r="B58" s="494" t="s">
        <v>492</v>
      </c>
      <c r="C58" s="16">
        <v>121774</v>
      </c>
      <c r="D58" s="16">
        <v>0</v>
      </c>
      <c r="E58" s="16">
        <v>0</v>
      </c>
      <c r="F58" s="16">
        <v>1529</v>
      </c>
      <c r="G58" s="16">
        <v>123303</v>
      </c>
      <c r="H58" s="508">
        <v>79153</v>
      </c>
      <c r="I58" s="16">
        <v>0</v>
      </c>
      <c r="J58" s="16">
        <v>0</v>
      </c>
      <c r="K58" s="16">
        <v>994</v>
      </c>
      <c r="L58" s="16">
        <v>80147</v>
      </c>
      <c r="M58" s="16">
        <v>19075873</v>
      </c>
      <c r="N58" s="16">
        <v>0</v>
      </c>
      <c r="O58" s="16">
        <v>0</v>
      </c>
      <c r="P58" s="16">
        <v>239554</v>
      </c>
      <c r="Q58" s="16">
        <v>19315427</v>
      </c>
      <c r="R58" s="673"/>
      <c r="S58" s="1082"/>
    </row>
    <row r="59" spans="1:19">
      <c r="A59" s="483">
        <v>49</v>
      </c>
      <c r="B59" s="494" t="s">
        <v>493</v>
      </c>
      <c r="C59" s="285">
        <v>67993</v>
      </c>
      <c r="D59" s="16">
        <v>929</v>
      </c>
      <c r="E59" s="16">
        <v>0</v>
      </c>
      <c r="F59" s="16">
        <v>168</v>
      </c>
      <c r="G59" s="16">
        <v>69090</v>
      </c>
      <c r="H59" s="16">
        <v>50975</v>
      </c>
      <c r="I59" s="508">
        <v>697</v>
      </c>
      <c r="J59" s="16">
        <v>0</v>
      </c>
      <c r="K59" s="16">
        <v>126</v>
      </c>
      <c r="L59" s="16">
        <v>51798</v>
      </c>
      <c r="M59" s="16">
        <v>12437900</v>
      </c>
      <c r="N59" s="16">
        <v>170068</v>
      </c>
      <c r="O59" s="16">
        <v>0</v>
      </c>
      <c r="P59" s="16">
        <v>30744</v>
      </c>
      <c r="Q59" s="16">
        <v>12638712</v>
      </c>
      <c r="R59" s="673"/>
      <c r="S59" s="1082"/>
    </row>
    <row r="60" spans="1:19">
      <c r="A60" s="483">
        <v>50</v>
      </c>
      <c r="B60" s="494" t="s">
        <v>488</v>
      </c>
      <c r="C60" s="16">
        <v>47077</v>
      </c>
      <c r="D60" s="16">
        <v>0</v>
      </c>
      <c r="E60" s="16">
        <v>0</v>
      </c>
      <c r="F60" s="16">
        <v>0</v>
      </c>
      <c r="G60" s="16">
        <v>47077</v>
      </c>
      <c r="H60" s="508">
        <v>32954</v>
      </c>
      <c r="I60" s="16">
        <v>0</v>
      </c>
      <c r="J60" s="16">
        <v>0</v>
      </c>
      <c r="K60" s="16">
        <v>0</v>
      </c>
      <c r="L60" s="16">
        <v>32954</v>
      </c>
      <c r="M60" s="16">
        <v>7941914</v>
      </c>
      <c r="N60" s="16">
        <v>0</v>
      </c>
      <c r="O60" s="16">
        <v>0</v>
      </c>
      <c r="P60" s="16">
        <v>0</v>
      </c>
      <c r="Q60" s="16">
        <v>7941914</v>
      </c>
      <c r="R60" s="673"/>
      <c r="S60" s="1082"/>
    </row>
    <row r="61" spans="1:19">
      <c r="A61" s="483">
        <v>51</v>
      </c>
      <c r="B61" s="494" t="s">
        <v>494</v>
      </c>
      <c r="C61" s="16">
        <v>91481</v>
      </c>
      <c r="D61" s="16">
        <v>842</v>
      </c>
      <c r="E61" s="16">
        <v>0</v>
      </c>
      <c r="F61" s="16">
        <v>3242</v>
      </c>
      <c r="G61" s="16">
        <v>95565</v>
      </c>
      <c r="H61" s="508">
        <v>68561</v>
      </c>
      <c r="I61" s="16">
        <v>547</v>
      </c>
      <c r="J61" s="16">
        <v>0</v>
      </c>
      <c r="K61" s="16">
        <v>2107</v>
      </c>
      <c r="L61" s="16">
        <v>71215</v>
      </c>
      <c r="M61" s="16">
        <v>19265641</v>
      </c>
      <c r="N61" s="16">
        <v>153707</v>
      </c>
      <c r="O61" s="16">
        <v>0</v>
      </c>
      <c r="P61" s="16">
        <v>592067</v>
      </c>
      <c r="Q61" s="16">
        <v>20011415</v>
      </c>
      <c r="R61" s="673"/>
      <c r="S61" s="1082"/>
    </row>
    <row r="62" spans="1:19" s="687" customFormat="1">
      <c r="A62" s="719" t="s">
        <v>9</v>
      </c>
      <c r="B62" s="709"/>
      <c r="C62" s="709">
        <f>SUM(C11:C61)</f>
        <v>4067332</v>
      </c>
      <c r="D62" s="709">
        <f t="shared" ref="D62:Q62" si="0">SUM(D11:D61)</f>
        <v>45826</v>
      </c>
      <c r="E62" s="709">
        <f t="shared" si="0"/>
        <v>0</v>
      </c>
      <c r="F62" s="709">
        <f t="shared" si="0"/>
        <v>76661</v>
      </c>
      <c r="G62" s="709">
        <f t="shared" si="0"/>
        <v>4189849</v>
      </c>
      <c r="H62" s="709">
        <f t="shared" si="0"/>
        <v>2889231</v>
      </c>
      <c r="I62" s="709">
        <f t="shared" si="0"/>
        <v>31398</v>
      </c>
      <c r="J62" s="709">
        <f t="shared" si="0"/>
        <v>0</v>
      </c>
      <c r="K62" s="709">
        <f t="shared" si="0"/>
        <v>52198</v>
      </c>
      <c r="L62" s="709">
        <f t="shared" si="0"/>
        <v>2972829</v>
      </c>
      <c r="M62" s="709">
        <f t="shared" si="0"/>
        <v>676761529</v>
      </c>
      <c r="N62" s="709">
        <f t="shared" si="0"/>
        <v>8194761</v>
      </c>
      <c r="O62" s="709">
        <f t="shared" si="0"/>
        <v>0</v>
      </c>
      <c r="P62" s="709">
        <f t="shared" si="0"/>
        <v>12745862</v>
      </c>
      <c r="Q62" s="709">
        <f t="shared" si="0"/>
        <v>722673526</v>
      </c>
    </row>
    <row r="63" spans="1:19">
      <c r="A63" s="51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9">
      <c r="A64" s="503" t="s">
        <v>608</v>
      </c>
      <c r="B64"/>
      <c r="C64"/>
      <c r="D64"/>
    </row>
    <row r="65" spans="1:18">
      <c r="A65" t="s">
        <v>609</v>
      </c>
      <c r="B65"/>
      <c r="C65"/>
      <c r="D65"/>
      <c r="G65" s="285">
        <f>G62+'enrolment vs availed_UPY'!G62</f>
        <v>6809497</v>
      </c>
      <c r="L65" s="285">
        <f>L62+'enrolment vs availed_UPY'!L62</f>
        <v>4865379</v>
      </c>
    </row>
    <row r="66" spans="1:18">
      <c r="A66" t="s">
        <v>610</v>
      </c>
      <c r="B66"/>
      <c r="C66"/>
      <c r="D66"/>
      <c r="I66" s="8"/>
      <c r="J66" s="8"/>
      <c r="K66" s="8"/>
      <c r="L66" s="8"/>
    </row>
    <row r="67" spans="1:18" customFormat="1">
      <c r="A67" s="285" t="s">
        <v>611</v>
      </c>
      <c r="J67" s="8"/>
      <c r="K67" s="8"/>
      <c r="L67" s="8"/>
    </row>
    <row r="68" spans="1:18" customFormat="1">
      <c r="C68" s="285" t="s">
        <v>612</v>
      </c>
      <c r="E68" s="9"/>
      <c r="F68" s="9"/>
      <c r="G68" s="9"/>
      <c r="H68" s="9"/>
      <c r="I68" s="9"/>
      <c r="J68" s="9"/>
      <c r="K68" s="9"/>
      <c r="L68" s="9"/>
      <c r="M68" s="9"/>
    </row>
    <row r="69" spans="1:18">
      <c r="A69" s="11" t="s">
        <v>5</v>
      </c>
      <c r="B69" s="11"/>
      <c r="C69" s="11"/>
      <c r="D69" s="11"/>
      <c r="E69" s="11"/>
      <c r="F69" s="11"/>
      <c r="G69" s="11"/>
      <c r="I69" s="11"/>
      <c r="O69" s="1153" t="s">
        <v>6</v>
      </c>
      <c r="P69" s="1153"/>
      <c r="Q69" s="1286"/>
    </row>
    <row r="70" spans="1:18" ht="12.75" customHeight="1">
      <c r="A70" s="1153" t="s">
        <v>7</v>
      </c>
      <c r="B70" s="1153"/>
      <c r="C70" s="1153"/>
      <c r="D70" s="1153"/>
      <c r="E70" s="1153"/>
      <c r="F70" s="1153"/>
      <c r="G70" s="1153"/>
      <c r="H70" s="1153"/>
      <c r="I70" s="1153"/>
      <c r="J70" s="1153"/>
      <c r="K70" s="1153"/>
      <c r="L70" s="1153"/>
      <c r="M70" s="1153"/>
      <c r="N70" s="1153"/>
      <c r="O70" s="1153"/>
      <c r="P70" s="1153"/>
      <c r="Q70" s="1153"/>
    </row>
    <row r="71" spans="1:18">
      <c r="A71" s="1152" t="s">
        <v>632</v>
      </c>
      <c r="B71" s="1152"/>
      <c r="C71" s="1152"/>
      <c r="D71" s="1152"/>
      <c r="E71" s="1152"/>
      <c r="F71" s="1152"/>
      <c r="G71" s="1152"/>
      <c r="H71" s="1152"/>
      <c r="I71" s="1152"/>
      <c r="J71" s="1152"/>
      <c r="K71" s="1152"/>
      <c r="L71" s="1152"/>
      <c r="M71" s="1152"/>
      <c r="N71" s="1152"/>
      <c r="O71" s="1152"/>
      <c r="P71" s="1152"/>
      <c r="Q71" s="1152"/>
      <c r="R71" s="1152"/>
    </row>
    <row r="72" spans="1:18">
      <c r="A72" s="11"/>
      <c r="B72" s="11"/>
      <c r="C72" s="11"/>
      <c r="D72" s="11"/>
      <c r="E72" s="11"/>
      <c r="F72" s="11"/>
      <c r="N72" s="1151" t="s">
        <v>55</v>
      </c>
      <c r="O72" s="1151"/>
      <c r="P72" s="1151"/>
      <c r="Q72" s="1151"/>
    </row>
    <row r="73" spans="1:18">
      <c r="A73" s="1202"/>
      <c r="B73" s="1202"/>
      <c r="C73" s="1202"/>
      <c r="D73" s="1202"/>
      <c r="E73" s="1202"/>
      <c r="F73" s="1202"/>
      <c r="G73" s="1202"/>
      <c r="H73" s="1202"/>
      <c r="I73" s="1202"/>
      <c r="J73" s="1202"/>
      <c r="K73" s="1202"/>
      <c r="L73" s="1202"/>
    </row>
  </sheetData>
  <mergeCells count="16">
    <mergeCell ref="O1:Q1"/>
    <mergeCell ref="A2:L2"/>
    <mergeCell ref="A3:L3"/>
    <mergeCell ref="A5:O5"/>
    <mergeCell ref="A7:B7"/>
    <mergeCell ref="N7:Q7"/>
    <mergeCell ref="A70:Q70"/>
    <mergeCell ref="A71:R71"/>
    <mergeCell ref="N72:Q72"/>
    <mergeCell ref="A73:L73"/>
    <mergeCell ref="A8:A9"/>
    <mergeCell ref="B8:B9"/>
    <mergeCell ref="C8:G8"/>
    <mergeCell ref="H8:L8"/>
    <mergeCell ref="M8:Q8"/>
    <mergeCell ref="O69:Q69"/>
  </mergeCells>
  <printOptions horizontalCentered="1"/>
  <pageMargins left="0.5" right="0.70866141732283505" top="0.23622047244094499" bottom="0" header="0.31496062992126" footer="0.31496062992126"/>
  <pageSetup paperSize="9" scale="74" orientation="landscape" r:id="rId1"/>
  <rowBreaks count="1" manualBreakCount="1">
    <brk id="38" max="1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topLeftCell="A22" zoomScale="85" zoomScaleSheetLayoutView="85" workbookViewId="0">
      <selection activeCell="I69" sqref="I69"/>
    </sheetView>
  </sheetViews>
  <sheetFormatPr defaultRowHeight="12.75"/>
  <cols>
    <col min="1" max="1" width="7.140625" style="285" customWidth="1"/>
    <col min="2" max="2" width="21.85546875" style="285" customWidth="1"/>
    <col min="3" max="3" width="9.5703125" style="285" customWidth="1"/>
    <col min="4" max="4" width="9.28515625" style="285" customWidth="1"/>
    <col min="5" max="6" width="9.140625" style="285"/>
    <col min="7" max="7" width="10.85546875" style="285" customWidth="1"/>
    <col min="8" max="8" width="10.28515625" style="285" customWidth="1"/>
    <col min="9" max="9" width="10.85546875" style="285" customWidth="1"/>
    <col min="10" max="10" width="10.28515625" style="285" customWidth="1"/>
    <col min="11" max="11" width="11.28515625" style="285" customWidth="1"/>
    <col min="12" max="13" width="11.7109375" style="285" customWidth="1"/>
    <col min="14" max="14" width="8.7109375" style="285" customWidth="1"/>
    <col min="15" max="15" width="8.85546875" style="285" customWidth="1"/>
    <col min="16" max="16" width="9.140625" style="285"/>
    <col min="17" max="17" width="11" style="285" customWidth="1"/>
    <col min="18" max="18" width="9.140625" style="285" hidden="1" customWidth="1"/>
    <col min="19" max="255" width="9.140625" style="285"/>
    <col min="256" max="256" width="7.140625" style="285" customWidth="1"/>
    <col min="257" max="257" width="21.85546875" style="285" customWidth="1"/>
    <col min="258" max="258" width="9.5703125" style="285" customWidth="1"/>
    <col min="259" max="259" width="9.28515625" style="285" customWidth="1"/>
    <col min="260" max="261" width="9.140625" style="285"/>
    <col min="262" max="262" width="10.85546875" style="285" customWidth="1"/>
    <col min="263" max="263" width="10.28515625" style="285" customWidth="1"/>
    <col min="264" max="264" width="10.85546875" style="285" customWidth="1"/>
    <col min="265" max="265" width="10.28515625" style="285" customWidth="1"/>
    <col min="266" max="266" width="11.28515625" style="285" customWidth="1"/>
    <col min="267" max="267" width="11.7109375" style="285" customWidth="1"/>
    <col min="268" max="268" width="9.7109375" style="285" customWidth="1"/>
    <col min="269" max="269" width="8.7109375" style="285" customWidth="1"/>
    <col min="270" max="270" width="8.85546875" style="285" customWidth="1"/>
    <col min="271" max="271" width="9.140625" style="285"/>
    <col min="272" max="272" width="11" style="285" customWidth="1"/>
    <col min="273" max="273" width="0" style="285" hidden="1" customWidth="1"/>
    <col min="274" max="511" width="9.140625" style="285"/>
    <col min="512" max="512" width="7.140625" style="285" customWidth="1"/>
    <col min="513" max="513" width="21.85546875" style="285" customWidth="1"/>
    <col min="514" max="514" width="9.5703125" style="285" customWidth="1"/>
    <col min="515" max="515" width="9.28515625" style="285" customWidth="1"/>
    <col min="516" max="517" width="9.140625" style="285"/>
    <col min="518" max="518" width="10.85546875" style="285" customWidth="1"/>
    <col min="519" max="519" width="10.28515625" style="285" customWidth="1"/>
    <col min="520" max="520" width="10.85546875" style="285" customWidth="1"/>
    <col min="521" max="521" width="10.28515625" style="285" customWidth="1"/>
    <col min="522" max="522" width="11.28515625" style="285" customWidth="1"/>
    <col min="523" max="523" width="11.7109375" style="285" customWidth="1"/>
    <col min="524" max="524" width="9.7109375" style="285" customWidth="1"/>
    <col min="525" max="525" width="8.7109375" style="285" customWidth="1"/>
    <col min="526" max="526" width="8.85546875" style="285" customWidth="1"/>
    <col min="527" max="527" width="9.140625" style="285"/>
    <col min="528" max="528" width="11" style="285" customWidth="1"/>
    <col min="529" max="529" width="0" style="285" hidden="1" customWidth="1"/>
    <col min="530" max="767" width="9.140625" style="285"/>
    <col min="768" max="768" width="7.140625" style="285" customWidth="1"/>
    <col min="769" max="769" width="21.85546875" style="285" customWidth="1"/>
    <col min="770" max="770" width="9.5703125" style="285" customWidth="1"/>
    <col min="771" max="771" width="9.28515625" style="285" customWidth="1"/>
    <col min="772" max="773" width="9.140625" style="285"/>
    <col min="774" max="774" width="10.85546875" style="285" customWidth="1"/>
    <col min="775" max="775" width="10.28515625" style="285" customWidth="1"/>
    <col min="776" max="776" width="10.85546875" style="285" customWidth="1"/>
    <col min="777" max="777" width="10.28515625" style="285" customWidth="1"/>
    <col min="778" max="778" width="11.28515625" style="285" customWidth="1"/>
    <col min="779" max="779" width="11.7109375" style="285" customWidth="1"/>
    <col min="780" max="780" width="9.7109375" style="285" customWidth="1"/>
    <col min="781" max="781" width="8.7109375" style="285" customWidth="1"/>
    <col min="782" max="782" width="8.85546875" style="285" customWidth="1"/>
    <col min="783" max="783" width="9.140625" style="285"/>
    <col min="784" max="784" width="11" style="285" customWidth="1"/>
    <col min="785" max="785" width="0" style="285" hidden="1" customWidth="1"/>
    <col min="786" max="1023" width="9.140625" style="285"/>
    <col min="1024" max="1024" width="7.140625" style="285" customWidth="1"/>
    <col min="1025" max="1025" width="21.85546875" style="285" customWidth="1"/>
    <col min="1026" max="1026" width="9.5703125" style="285" customWidth="1"/>
    <col min="1027" max="1027" width="9.28515625" style="285" customWidth="1"/>
    <col min="1028" max="1029" width="9.140625" style="285"/>
    <col min="1030" max="1030" width="10.85546875" style="285" customWidth="1"/>
    <col min="1031" max="1031" width="10.28515625" style="285" customWidth="1"/>
    <col min="1032" max="1032" width="10.85546875" style="285" customWidth="1"/>
    <col min="1033" max="1033" width="10.28515625" style="285" customWidth="1"/>
    <col min="1034" max="1034" width="11.28515625" style="285" customWidth="1"/>
    <col min="1035" max="1035" width="11.7109375" style="285" customWidth="1"/>
    <col min="1036" max="1036" width="9.7109375" style="285" customWidth="1"/>
    <col min="1037" max="1037" width="8.7109375" style="285" customWidth="1"/>
    <col min="1038" max="1038" width="8.85546875" style="285" customWidth="1"/>
    <col min="1039" max="1039" width="9.140625" style="285"/>
    <col min="1040" max="1040" width="11" style="285" customWidth="1"/>
    <col min="1041" max="1041" width="0" style="285" hidden="1" customWidth="1"/>
    <col min="1042" max="1279" width="9.140625" style="285"/>
    <col min="1280" max="1280" width="7.140625" style="285" customWidth="1"/>
    <col min="1281" max="1281" width="21.85546875" style="285" customWidth="1"/>
    <col min="1282" max="1282" width="9.5703125" style="285" customWidth="1"/>
    <col min="1283" max="1283" width="9.28515625" style="285" customWidth="1"/>
    <col min="1284" max="1285" width="9.140625" style="285"/>
    <col min="1286" max="1286" width="10.85546875" style="285" customWidth="1"/>
    <col min="1287" max="1287" width="10.28515625" style="285" customWidth="1"/>
    <col min="1288" max="1288" width="10.85546875" style="285" customWidth="1"/>
    <col min="1289" max="1289" width="10.28515625" style="285" customWidth="1"/>
    <col min="1290" max="1290" width="11.28515625" style="285" customWidth="1"/>
    <col min="1291" max="1291" width="11.7109375" style="285" customWidth="1"/>
    <col min="1292" max="1292" width="9.7109375" style="285" customWidth="1"/>
    <col min="1293" max="1293" width="8.7109375" style="285" customWidth="1"/>
    <col min="1294" max="1294" width="8.85546875" style="285" customWidth="1"/>
    <col min="1295" max="1295" width="9.140625" style="285"/>
    <col min="1296" max="1296" width="11" style="285" customWidth="1"/>
    <col min="1297" max="1297" width="0" style="285" hidden="1" customWidth="1"/>
    <col min="1298" max="1535" width="9.140625" style="285"/>
    <col min="1536" max="1536" width="7.140625" style="285" customWidth="1"/>
    <col min="1537" max="1537" width="21.85546875" style="285" customWidth="1"/>
    <col min="1538" max="1538" width="9.5703125" style="285" customWidth="1"/>
    <col min="1539" max="1539" width="9.28515625" style="285" customWidth="1"/>
    <col min="1540" max="1541" width="9.140625" style="285"/>
    <col min="1542" max="1542" width="10.85546875" style="285" customWidth="1"/>
    <col min="1543" max="1543" width="10.28515625" style="285" customWidth="1"/>
    <col min="1544" max="1544" width="10.85546875" style="285" customWidth="1"/>
    <col min="1545" max="1545" width="10.28515625" style="285" customWidth="1"/>
    <col min="1546" max="1546" width="11.28515625" style="285" customWidth="1"/>
    <col min="1547" max="1547" width="11.7109375" style="285" customWidth="1"/>
    <col min="1548" max="1548" width="9.7109375" style="285" customWidth="1"/>
    <col min="1549" max="1549" width="8.7109375" style="285" customWidth="1"/>
    <col min="1550" max="1550" width="8.85546875" style="285" customWidth="1"/>
    <col min="1551" max="1551" width="9.140625" style="285"/>
    <col min="1552" max="1552" width="11" style="285" customWidth="1"/>
    <col min="1553" max="1553" width="0" style="285" hidden="1" customWidth="1"/>
    <col min="1554" max="1791" width="9.140625" style="285"/>
    <col min="1792" max="1792" width="7.140625" style="285" customWidth="1"/>
    <col min="1793" max="1793" width="21.85546875" style="285" customWidth="1"/>
    <col min="1794" max="1794" width="9.5703125" style="285" customWidth="1"/>
    <col min="1795" max="1795" width="9.28515625" style="285" customWidth="1"/>
    <col min="1796" max="1797" width="9.140625" style="285"/>
    <col min="1798" max="1798" width="10.85546875" style="285" customWidth="1"/>
    <col min="1799" max="1799" width="10.28515625" style="285" customWidth="1"/>
    <col min="1800" max="1800" width="10.85546875" style="285" customWidth="1"/>
    <col min="1801" max="1801" width="10.28515625" style="285" customWidth="1"/>
    <col min="1802" max="1802" width="11.28515625" style="285" customWidth="1"/>
    <col min="1803" max="1803" width="11.7109375" style="285" customWidth="1"/>
    <col min="1804" max="1804" width="9.7109375" style="285" customWidth="1"/>
    <col min="1805" max="1805" width="8.7109375" style="285" customWidth="1"/>
    <col min="1806" max="1806" width="8.85546875" style="285" customWidth="1"/>
    <col min="1807" max="1807" width="9.140625" style="285"/>
    <col min="1808" max="1808" width="11" style="285" customWidth="1"/>
    <col min="1809" max="1809" width="0" style="285" hidden="1" customWidth="1"/>
    <col min="1810" max="2047" width="9.140625" style="285"/>
    <col min="2048" max="2048" width="7.140625" style="285" customWidth="1"/>
    <col min="2049" max="2049" width="21.85546875" style="285" customWidth="1"/>
    <col min="2050" max="2050" width="9.5703125" style="285" customWidth="1"/>
    <col min="2051" max="2051" width="9.28515625" style="285" customWidth="1"/>
    <col min="2052" max="2053" width="9.140625" style="285"/>
    <col min="2054" max="2054" width="10.85546875" style="285" customWidth="1"/>
    <col min="2055" max="2055" width="10.28515625" style="285" customWidth="1"/>
    <col min="2056" max="2056" width="10.85546875" style="285" customWidth="1"/>
    <col min="2057" max="2057" width="10.28515625" style="285" customWidth="1"/>
    <col min="2058" max="2058" width="11.28515625" style="285" customWidth="1"/>
    <col min="2059" max="2059" width="11.7109375" style="285" customWidth="1"/>
    <col min="2060" max="2060" width="9.7109375" style="285" customWidth="1"/>
    <col min="2061" max="2061" width="8.7109375" style="285" customWidth="1"/>
    <col min="2062" max="2062" width="8.85546875" style="285" customWidth="1"/>
    <col min="2063" max="2063" width="9.140625" style="285"/>
    <col min="2064" max="2064" width="11" style="285" customWidth="1"/>
    <col min="2065" max="2065" width="0" style="285" hidden="1" customWidth="1"/>
    <col min="2066" max="2303" width="9.140625" style="285"/>
    <col min="2304" max="2304" width="7.140625" style="285" customWidth="1"/>
    <col min="2305" max="2305" width="21.85546875" style="285" customWidth="1"/>
    <col min="2306" max="2306" width="9.5703125" style="285" customWidth="1"/>
    <col min="2307" max="2307" width="9.28515625" style="285" customWidth="1"/>
    <col min="2308" max="2309" width="9.140625" style="285"/>
    <col min="2310" max="2310" width="10.85546875" style="285" customWidth="1"/>
    <col min="2311" max="2311" width="10.28515625" style="285" customWidth="1"/>
    <col min="2312" max="2312" width="10.85546875" style="285" customWidth="1"/>
    <col min="2313" max="2313" width="10.28515625" style="285" customWidth="1"/>
    <col min="2314" max="2314" width="11.28515625" style="285" customWidth="1"/>
    <col min="2315" max="2315" width="11.7109375" style="285" customWidth="1"/>
    <col min="2316" max="2316" width="9.7109375" style="285" customWidth="1"/>
    <col min="2317" max="2317" width="8.7109375" style="285" customWidth="1"/>
    <col min="2318" max="2318" width="8.85546875" style="285" customWidth="1"/>
    <col min="2319" max="2319" width="9.140625" style="285"/>
    <col min="2320" max="2320" width="11" style="285" customWidth="1"/>
    <col min="2321" max="2321" width="0" style="285" hidden="1" customWidth="1"/>
    <col min="2322" max="2559" width="9.140625" style="285"/>
    <col min="2560" max="2560" width="7.140625" style="285" customWidth="1"/>
    <col min="2561" max="2561" width="21.85546875" style="285" customWidth="1"/>
    <col min="2562" max="2562" width="9.5703125" style="285" customWidth="1"/>
    <col min="2563" max="2563" width="9.28515625" style="285" customWidth="1"/>
    <col min="2564" max="2565" width="9.140625" style="285"/>
    <col min="2566" max="2566" width="10.85546875" style="285" customWidth="1"/>
    <col min="2567" max="2567" width="10.28515625" style="285" customWidth="1"/>
    <col min="2568" max="2568" width="10.85546875" style="285" customWidth="1"/>
    <col min="2569" max="2569" width="10.28515625" style="285" customWidth="1"/>
    <col min="2570" max="2570" width="11.28515625" style="285" customWidth="1"/>
    <col min="2571" max="2571" width="11.7109375" style="285" customWidth="1"/>
    <col min="2572" max="2572" width="9.7109375" style="285" customWidth="1"/>
    <col min="2573" max="2573" width="8.7109375" style="285" customWidth="1"/>
    <col min="2574" max="2574" width="8.85546875" style="285" customWidth="1"/>
    <col min="2575" max="2575" width="9.140625" style="285"/>
    <col min="2576" max="2576" width="11" style="285" customWidth="1"/>
    <col min="2577" max="2577" width="0" style="285" hidden="1" customWidth="1"/>
    <col min="2578" max="2815" width="9.140625" style="285"/>
    <col min="2816" max="2816" width="7.140625" style="285" customWidth="1"/>
    <col min="2817" max="2817" width="21.85546875" style="285" customWidth="1"/>
    <col min="2818" max="2818" width="9.5703125" style="285" customWidth="1"/>
    <col min="2819" max="2819" width="9.28515625" style="285" customWidth="1"/>
    <col min="2820" max="2821" width="9.140625" style="285"/>
    <col min="2822" max="2822" width="10.85546875" style="285" customWidth="1"/>
    <col min="2823" max="2823" width="10.28515625" style="285" customWidth="1"/>
    <col min="2824" max="2824" width="10.85546875" style="285" customWidth="1"/>
    <col min="2825" max="2825" width="10.28515625" style="285" customWidth="1"/>
    <col min="2826" max="2826" width="11.28515625" style="285" customWidth="1"/>
    <col min="2827" max="2827" width="11.7109375" style="285" customWidth="1"/>
    <col min="2828" max="2828" width="9.7109375" style="285" customWidth="1"/>
    <col min="2829" max="2829" width="8.7109375" style="285" customWidth="1"/>
    <col min="2830" max="2830" width="8.85546875" style="285" customWidth="1"/>
    <col min="2831" max="2831" width="9.140625" style="285"/>
    <col min="2832" max="2832" width="11" style="285" customWidth="1"/>
    <col min="2833" max="2833" width="0" style="285" hidden="1" customWidth="1"/>
    <col min="2834" max="3071" width="9.140625" style="285"/>
    <col min="3072" max="3072" width="7.140625" style="285" customWidth="1"/>
    <col min="3073" max="3073" width="21.85546875" style="285" customWidth="1"/>
    <col min="3074" max="3074" width="9.5703125" style="285" customWidth="1"/>
    <col min="3075" max="3075" width="9.28515625" style="285" customWidth="1"/>
    <col min="3076" max="3077" width="9.140625" style="285"/>
    <col min="3078" max="3078" width="10.85546875" style="285" customWidth="1"/>
    <col min="3079" max="3079" width="10.28515625" style="285" customWidth="1"/>
    <col min="3080" max="3080" width="10.85546875" style="285" customWidth="1"/>
    <col min="3081" max="3081" width="10.28515625" style="285" customWidth="1"/>
    <col min="3082" max="3082" width="11.28515625" style="285" customWidth="1"/>
    <col min="3083" max="3083" width="11.7109375" style="285" customWidth="1"/>
    <col min="3084" max="3084" width="9.7109375" style="285" customWidth="1"/>
    <col min="3085" max="3085" width="8.7109375" style="285" customWidth="1"/>
    <col min="3086" max="3086" width="8.85546875" style="285" customWidth="1"/>
    <col min="3087" max="3087" width="9.140625" style="285"/>
    <col min="3088" max="3088" width="11" style="285" customWidth="1"/>
    <col min="3089" max="3089" width="0" style="285" hidden="1" customWidth="1"/>
    <col min="3090" max="3327" width="9.140625" style="285"/>
    <col min="3328" max="3328" width="7.140625" style="285" customWidth="1"/>
    <col min="3329" max="3329" width="21.85546875" style="285" customWidth="1"/>
    <col min="3330" max="3330" width="9.5703125" style="285" customWidth="1"/>
    <col min="3331" max="3331" width="9.28515625" style="285" customWidth="1"/>
    <col min="3332" max="3333" width="9.140625" style="285"/>
    <col min="3334" max="3334" width="10.85546875" style="285" customWidth="1"/>
    <col min="3335" max="3335" width="10.28515625" style="285" customWidth="1"/>
    <col min="3336" max="3336" width="10.85546875" style="285" customWidth="1"/>
    <col min="3337" max="3337" width="10.28515625" style="285" customWidth="1"/>
    <col min="3338" max="3338" width="11.28515625" style="285" customWidth="1"/>
    <col min="3339" max="3339" width="11.7109375" style="285" customWidth="1"/>
    <col min="3340" max="3340" width="9.7109375" style="285" customWidth="1"/>
    <col min="3341" max="3341" width="8.7109375" style="285" customWidth="1"/>
    <col min="3342" max="3342" width="8.85546875" style="285" customWidth="1"/>
    <col min="3343" max="3343" width="9.140625" style="285"/>
    <col min="3344" max="3344" width="11" style="285" customWidth="1"/>
    <col min="3345" max="3345" width="0" style="285" hidden="1" customWidth="1"/>
    <col min="3346" max="3583" width="9.140625" style="285"/>
    <col min="3584" max="3584" width="7.140625" style="285" customWidth="1"/>
    <col min="3585" max="3585" width="21.85546875" style="285" customWidth="1"/>
    <col min="3586" max="3586" width="9.5703125" style="285" customWidth="1"/>
    <col min="3587" max="3587" width="9.28515625" style="285" customWidth="1"/>
    <col min="3588" max="3589" width="9.140625" style="285"/>
    <col min="3590" max="3590" width="10.85546875" style="285" customWidth="1"/>
    <col min="3591" max="3591" width="10.28515625" style="285" customWidth="1"/>
    <col min="3592" max="3592" width="10.85546875" style="285" customWidth="1"/>
    <col min="3593" max="3593" width="10.28515625" style="285" customWidth="1"/>
    <col min="3594" max="3594" width="11.28515625" style="285" customWidth="1"/>
    <col min="3595" max="3595" width="11.7109375" style="285" customWidth="1"/>
    <col min="3596" max="3596" width="9.7109375" style="285" customWidth="1"/>
    <col min="3597" max="3597" width="8.7109375" style="285" customWidth="1"/>
    <col min="3598" max="3598" width="8.85546875" style="285" customWidth="1"/>
    <col min="3599" max="3599" width="9.140625" style="285"/>
    <col min="3600" max="3600" width="11" style="285" customWidth="1"/>
    <col min="3601" max="3601" width="0" style="285" hidden="1" customWidth="1"/>
    <col min="3602" max="3839" width="9.140625" style="285"/>
    <col min="3840" max="3840" width="7.140625" style="285" customWidth="1"/>
    <col min="3841" max="3841" width="21.85546875" style="285" customWidth="1"/>
    <col min="3842" max="3842" width="9.5703125" style="285" customWidth="1"/>
    <col min="3843" max="3843" width="9.28515625" style="285" customWidth="1"/>
    <col min="3844" max="3845" width="9.140625" style="285"/>
    <col min="3846" max="3846" width="10.85546875" style="285" customWidth="1"/>
    <col min="3847" max="3847" width="10.28515625" style="285" customWidth="1"/>
    <col min="3848" max="3848" width="10.85546875" style="285" customWidth="1"/>
    <col min="3849" max="3849" width="10.28515625" style="285" customWidth="1"/>
    <col min="3850" max="3850" width="11.28515625" style="285" customWidth="1"/>
    <col min="3851" max="3851" width="11.7109375" style="285" customWidth="1"/>
    <col min="3852" max="3852" width="9.7109375" style="285" customWidth="1"/>
    <col min="3853" max="3853" width="8.7109375" style="285" customWidth="1"/>
    <col min="3854" max="3854" width="8.85546875" style="285" customWidth="1"/>
    <col min="3855" max="3855" width="9.140625" style="285"/>
    <col min="3856" max="3856" width="11" style="285" customWidth="1"/>
    <col min="3857" max="3857" width="0" style="285" hidden="1" customWidth="1"/>
    <col min="3858" max="4095" width="9.140625" style="285"/>
    <col min="4096" max="4096" width="7.140625" style="285" customWidth="1"/>
    <col min="4097" max="4097" width="21.85546875" style="285" customWidth="1"/>
    <col min="4098" max="4098" width="9.5703125" style="285" customWidth="1"/>
    <col min="4099" max="4099" width="9.28515625" style="285" customWidth="1"/>
    <col min="4100" max="4101" width="9.140625" style="285"/>
    <col min="4102" max="4102" width="10.85546875" style="285" customWidth="1"/>
    <col min="4103" max="4103" width="10.28515625" style="285" customWidth="1"/>
    <col min="4104" max="4104" width="10.85546875" style="285" customWidth="1"/>
    <col min="4105" max="4105" width="10.28515625" style="285" customWidth="1"/>
    <col min="4106" max="4106" width="11.28515625" style="285" customWidth="1"/>
    <col min="4107" max="4107" width="11.7109375" style="285" customWidth="1"/>
    <col min="4108" max="4108" width="9.7109375" style="285" customWidth="1"/>
    <col min="4109" max="4109" width="8.7109375" style="285" customWidth="1"/>
    <col min="4110" max="4110" width="8.85546875" style="285" customWidth="1"/>
    <col min="4111" max="4111" width="9.140625" style="285"/>
    <col min="4112" max="4112" width="11" style="285" customWidth="1"/>
    <col min="4113" max="4113" width="0" style="285" hidden="1" customWidth="1"/>
    <col min="4114" max="4351" width="9.140625" style="285"/>
    <col min="4352" max="4352" width="7.140625" style="285" customWidth="1"/>
    <col min="4353" max="4353" width="21.85546875" style="285" customWidth="1"/>
    <col min="4354" max="4354" width="9.5703125" style="285" customWidth="1"/>
    <col min="4355" max="4355" width="9.28515625" style="285" customWidth="1"/>
    <col min="4356" max="4357" width="9.140625" style="285"/>
    <col min="4358" max="4358" width="10.85546875" style="285" customWidth="1"/>
    <col min="4359" max="4359" width="10.28515625" style="285" customWidth="1"/>
    <col min="4360" max="4360" width="10.85546875" style="285" customWidth="1"/>
    <col min="4361" max="4361" width="10.28515625" style="285" customWidth="1"/>
    <col min="4362" max="4362" width="11.28515625" style="285" customWidth="1"/>
    <col min="4363" max="4363" width="11.7109375" style="285" customWidth="1"/>
    <col min="4364" max="4364" width="9.7109375" style="285" customWidth="1"/>
    <col min="4365" max="4365" width="8.7109375" style="285" customWidth="1"/>
    <col min="4366" max="4366" width="8.85546875" style="285" customWidth="1"/>
    <col min="4367" max="4367" width="9.140625" style="285"/>
    <col min="4368" max="4368" width="11" style="285" customWidth="1"/>
    <col min="4369" max="4369" width="0" style="285" hidden="1" customWidth="1"/>
    <col min="4370" max="4607" width="9.140625" style="285"/>
    <col min="4608" max="4608" width="7.140625" style="285" customWidth="1"/>
    <col min="4609" max="4609" width="21.85546875" style="285" customWidth="1"/>
    <col min="4610" max="4610" width="9.5703125" style="285" customWidth="1"/>
    <col min="4611" max="4611" width="9.28515625" style="285" customWidth="1"/>
    <col min="4612" max="4613" width="9.140625" style="285"/>
    <col min="4614" max="4614" width="10.85546875" style="285" customWidth="1"/>
    <col min="4615" max="4615" width="10.28515625" style="285" customWidth="1"/>
    <col min="4616" max="4616" width="10.85546875" style="285" customWidth="1"/>
    <col min="4617" max="4617" width="10.28515625" style="285" customWidth="1"/>
    <col min="4618" max="4618" width="11.28515625" style="285" customWidth="1"/>
    <col min="4619" max="4619" width="11.7109375" style="285" customWidth="1"/>
    <col min="4620" max="4620" width="9.7109375" style="285" customWidth="1"/>
    <col min="4621" max="4621" width="8.7109375" style="285" customWidth="1"/>
    <col min="4622" max="4622" width="8.85546875" style="285" customWidth="1"/>
    <col min="4623" max="4623" width="9.140625" style="285"/>
    <col min="4624" max="4624" width="11" style="285" customWidth="1"/>
    <col min="4625" max="4625" width="0" style="285" hidden="1" customWidth="1"/>
    <col min="4626" max="4863" width="9.140625" style="285"/>
    <col min="4864" max="4864" width="7.140625" style="285" customWidth="1"/>
    <col min="4865" max="4865" width="21.85546875" style="285" customWidth="1"/>
    <col min="4866" max="4866" width="9.5703125" style="285" customWidth="1"/>
    <col min="4867" max="4867" width="9.28515625" style="285" customWidth="1"/>
    <col min="4868" max="4869" width="9.140625" style="285"/>
    <col min="4870" max="4870" width="10.85546875" style="285" customWidth="1"/>
    <col min="4871" max="4871" width="10.28515625" style="285" customWidth="1"/>
    <col min="4872" max="4872" width="10.85546875" style="285" customWidth="1"/>
    <col min="4873" max="4873" width="10.28515625" style="285" customWidth="1"/>
    <col min="4874" max="4874" width="11.28515625" style="285" customWidth="1"/>
    <col min="4875" max="4875" width="11.7109375" style="285" customWidth="1"/>
    <col min="4876" max="4876" width="9.7109375" style="285" customWidth="1"/>
    <col min="4877" max="4877" width="8.7109375" style="285" customWidth="1"/>
    <col min="4878" max="4878" width="8.85546875" style="285" customWidth="1"/>
    <col min="4879" max="4879" width="9.140625" style="285"/>
    <col min="4880" max="4880" width="11" style="285" customWidth="1"/>
    <col min="4881" max="4881" width="0" style="285" hidden="1" customWidth="1"/>
    <col min="4882" max="5119" width="9.140625" style="285"/>
    <col min="5120" max="5120" width="7.140625" style="285" customWidth="1"/>
    <col min="5121" max="5121" width="21.85546875" style="285" customWidth="1"/>
    <col min="5122" max="5122" width="9.5703125" style="285" customWidth="1"/>
    <col min="5123" max="5123" width="9.28515625" style="285" customWidth="1"/>
    <col min="5124" max="5125" width="9.140625" style="285"/>
    <col min="5126" max="5126" width="10.85546875" style="285" customWidth="1"/>
    <col min="5127" max="5127" width="10.28515625" style="285" customWidth="1"/>
    <col min="5128" max="5128" width="10.85546875" style="285" customWidth="1"/>
    <col min="5129" max="5129" width="10.28515625" style="285" customWidth="1"/>
    <col min="5130" max="5130" width="11.28515625" style="285" customWidth="1"/>
    <col min="5131" max="5131" width="11.7109375" style="285" customWidth="1"/>
    <col min="5132" max="5132" width="9.7109375" style="285" customWidth="1"/>
    <col min="5133" max="5133" width="8.7109375" style="285" customWidth="1"/>
    <col min="5134" max="5134" width="8.85546875" style="285" customWidth="1"/>
    <col min="5135" max="5135" width="9.140625" style="285"/>
    <col min="5136" max="5136" width="11" style="285" customWidth="1"/>
    <col min="5137" max="5137" width="0" style="285" hidden="1" customWidth="1"/>
    <col min="5138" max="5375" width="9.140625" style="285"/>
    <col min="5376" max="5376" width="7.140625" style="285" customWidth="1"/>
    <col min="5377" max="5377" width="21.85546875" style="285" customWidth="1"/>
    <col min="5378" max="5378" width="9.5703125" style="285" customWidth="1"/>
    <col min="5379" max="5379" width="9.28515625" style="285" customWidth="1"/>
    <col min="5380" max="5381" width="9.140625" style="285"/>
    <col min="5382" max="5382" width="10.85546875" style="285" customWidth="1"/>
    <col min="5383" max="5383" width="10.28515625" style="285" customWidth="1"/>
    <col min="5384" max="5384" width="10.85546875" style="285" customWidth="1"/>
    <col min="5385" max="5385" width="10.28515625" style="285" customWidth="1"/>
    <col min="5386" max="5386" width="11.28515625" style="285" customWidth="1"/>
    <col min="5387" max="5387" width="11.7109375" style="285" customWidth="1"/>
    <col min="5388" max="5388" width="9.7109375" style="285" customWidth="1"/>
    <col min="5389" max="5389" width="8.7109375" style="285" customWidth="1"/>
    <col min="5390" max="5390" width="8.85546875" style="285" customWidth="1"/>
    <col min="5391" max="5391" width="9.140625" style="285"/>
    <col min="5392" max="5392" width="11" style="285" customWidth="1"/>
    <col min="5393" max="5393" width="0" style="285" hidden="1" customWidth="1"/>
    <col min="5394" max="5631" width="9.140625" style="285"/>
    <col min="5632" max="5632" width="7.140625" style="285" customWidth="1"/>
    <col min="5633" max="5633" width="21.85546875" style="285" customWidth="1"/>
    <col min="5634" max="5634" width="9.5703125" style="285" customWidth="1"/>
    <col min="5635" max="5635" width="9.28515625" style="285" customWidth="1"/>
    <col min="5636" max="5637" width="9.140625" style="285"/>
    <col min="5638" max="5638" width="10.85546875" style="285" customWidth="1"/>
    <col min="5639" max="5639" width="10.28515625" style="285" customWidth="1"/>
    <col min="5640" max="5640" width="10.85546875" style="285" customWidth="1"/>
    <col min="5641" max="5641" width="10.28515625" style="285" customWidth="1"/>
    <col min="5642" max="5642" width="11.28515625" style="285" customWidth="1"/>
    <col min="5643" max="5643" width="11.7109375" style="285" customWidth="1"/>
    <col min="5644" max="5644" width="9.7109375" style="285" customWidth="1"/>
    <col min="5645" max="5645" width="8.7109375" style="285" customWidth="1"/>
    <col min="5646" max="5646" width="8.85546875" style="285" customWidth="1"/>
    <col min="5647" max="5647" width="9.140625" style="285"/>
    <col min="5648" max="5648" width="11" style="285" customWidth="1"/>
    <col min="5649" max="5649" width="0" style="285" hidden="1" customWidth="1"/>
    <col min="5650" max="5887" width="9.140625" style="285"/>
    <col min="5888" max="5888" width="7.140625" style="285" customWidth="1"/>
    <col min="5889" max="5889" width="21.85546875" style="285" customWidth="1"/>
    <col min="5890" max="5890" width="9.5703125" style="285" customWidth="1"/>
    <col min="5891" max="5891" width="9.28515625" style="285" customWidth="1"/>
    <col min="5892" max="5893" width="9.140625" style="285"/>
    <col min="5894" max="5894" width="10.85546875" style="285" customWidth="1"/>
    <col min="5895" max="5895" width="10.28515625" style="285" customWidth="1"/>
    <col min="5896" max="5896" width="10.85546875" style="285" customWidth="1"/>
    <col min="5897" max="5897" width="10.28515625" style="285" customWidth="1"/>
    <col min="5898" max="5898" width="11.28515625" style="285" customWidth="1"/>
    <col min="5899" max="5899" width="11.7109375" style="285" customWidth="1"/>
    <col min="5900" max="5900" width="9.7109375" style="285" customWidth="1"/>
    <col min="5901" max="5901" width="8.7109375" style="285" customWidth="1"/>
    <col min="5902" max="5902" width="8.85546875" style="285" customWidth="1"/>
    <col min="5903" max="5903" width="9.140625" style="285"/>
    <col min="5904" max="5904" width="11" style="285" customWidth="1"/>
    <col min="5905" max="5905" width="0" style="285" hidden="1" customWidth="1"/>
    <col min="5906" max="6143" width="9.140625" style="285"/>
    <col min="6144" max="6144" width="7.140625" style="285" customWidth="1"/>
    <col min="6145" max="6145" width="21.85546875" style="285" customWidth="1"/>
    <col min="6146" max="6146" width="9.5703125" style="285" customWidth="1"/>
    <col min="6147" max="6147" width="9.28515625" style="285" customWidth="1"/>
    <col min="6148" max="6149" width="9.140625" style="285"/>
    <col min="6150" max="6150" width="10.85546875" style="285" customWidth="1"/>
    <col min="6151" max="6151" width="10.28515625" style="285" customWidth="1"/>
    <col min="6152" max="6152" width="10.85546875" style="285" customWidth="1"/>
    <col min="6153" max="6153" width="10.28515625" style="285" customWidth="1"/>
    <col min="6154" max="6154" width="11.28515625" style="285" customWidth="1"/>
    <col min="6155" max="6155" width="11.7109375" style="285" customWidth="1"/>
    <col min="6156" max="6156" width="9.7109375" style="285" customWidth="1"/>
    <col min="6157" max="6157" width="8.7109375" style="285" customWidth="1"/>
    <col min="6158" max="6158" width="8.85546875" style="285" customWidth="1"/>
    <col min="6159" max="6159" width="9.140625" style="285"/>
    <col min="6160" max="6160" width="11" style="285" customWidth="1"/>
    <col min="6161" max="6161" width="0" style="285" hidden="1" customWidth="1"/>
    <col min="6162" max="6399" width="9.140625" style="285"/>
    <col min="6400" max="6400" width="7.140625" style="285" customWidth="1"/>
    <col min="6401" max="6401" width="21.85546875" style="285" customWidth="1"/>
    <col min="6402" max="6402" width="9.5703125" style="285" customWidth="1"/>
    <col min="6403" max="6403" width="9.28515625" style="285" customWidth="1"/>
    <col min="6404" max="6405" width="9.140625" style="285"/>
    <col min="6406" max="6406" width="10.85546875" style="285" customWidth="1"/>
    <col min="6407" max="6407" width="10.28515625" style="285" customWidth="1"/>
    <col min="6408" max="6408" width="10.85546875" style="285" customWidth="1"/>
    <col min="6409" max="6409" width="10.28515625" style="285" customWidth="1"/>
    <col min="6410" max="6410" width="11.28515625" style="285" customWidth="1"/>
    <col min="6411" max="6411" width="11.7109375" style="285" customWidth="1"/>
    <col min="6412" max="6412" width="9.7109375" style="285" customWidth="1"/>
    <col min="6413" max="6413" width="8.7109375" style="285" customWidth="1"/>
    <col min="6414" max="6414" width="8.85546875" style="285" customWidth="1"/>
    <col min="6415" max="6415" width="9.140625" style="285"/>
    <col min="6416" max="6416" width="11" style="285" customWidth="1"/>
    <col min="6417" max="6417" width="0" style="285" hidden="1" customWidth="1"/>
    <col min="6418" max="6655" width="9.140625" style="285"/>
    <col min="6656" max="6656" width="7.140625" style="285" customWidth="1"/>
    <col min="6657" max="6657" width="21.85546875" style="285" customWidth="1"/>
    <col min="6658" max="6658" width="9.5703125" style="285" customWidth="1"/>
    <col min="6659" max="6659" width="9.28515625" style="285" customWidth="1"/>
    <col min="6660" max="6661" width="9.140625" style="285"/>
    <col min="6662" max="6662" width="10.85546875" style="285" customWidth="1"/>
    <col min="6663" max="6663" width="10.28515625" style="285" customWidth="1"/>
    <col min="6664" max="6664" width="10.85546875" style="285" customWidth="1"/>
    <col min="6665" max="6665" width="10.28515625" style="285" customWidth="1"/>
    <col min="6666" max="6666" width="11.28515625" style="285" customWidth="1"/>
    <col min="6667" max="6667" width="11.7109375" style="285" customWidth="1"/>
    <col min="6668" max="6668" width="9.7109375" style="285" customWidth="1"/>
    <col min="6669" max="6669" width="8.7109375" style="285" customWidth="1"/>
    <col min="6670" max="6670" width="8.85546875" style="285" customWidth="1"/>
    <col min="6671" max="6671" width="9.140625" style="285"/>
    <col min="6672" max="6672" width="11" style="285" customWidth="1"/>
    <col min="6673" max="6673" width="0" style="285" hidden="1" customWidth="1"/>
    <col min="6674" max="6911" width="9.140625" style="285"/>
    <col min="6912" max="6912" width="7.140625" style="285" customWidth="1"/>
    <col min="6913" max="6913" width="21.85546875" style="285" customWidth="1"/>
    <col min="6914" max="6914" width="9.5703125" style="285" customWidth="1"/>
    <col min="6915" max="6915" width="9.28515625" style="285" customWidth="1"/>
    <col min="6916" max="6917" width="9.140625" style="285"/>
    <col min="6918" max="6918" width="10.85546875" style="285" customWidth="1"/>
    <col min="6919" max="6919" width="10.28515625" style="285" customWidth="1"/>
    <col min="6920" max="6920" width="10.85546875" style="285" customWidth="1"/>
    <col min="6921" max="6921" width="10.28515625" style="285" customWidth="1"/>
    <col min="6922" max="6922" width="11.28515625" style="285" customWidth="1"/>
    <col min="6923" max="6923" width="11.7109375" style="285" customWidth="1"/>
    <col min="6924" max="6924" width="9.7109375" style="285" customWidth="1"/>
    <col min="6925" max="6925" width="8.7109375" style="285" customWidth="1"/>
    <col min="6926" max="6926" width="8.85546875" style="285" customWidth="1"/>
    <col min="6927" max="6927" width="9.140625" style="285"/>
    <col min="6928" max="6928" width="11" style="285" customWidth="1"/>
    <col min="6929" max="6929" width="0" style="285" hidden="1" customWidth="1"/>
    <col min="6930" max="7167" width="9.140625" style="285"/>
    <col min="7168" max="7168" width="7.140625" style="285" customWidth="1"/>
    <col min="7169" max="7169" width="21.85546875" style="285" customWidth="1"/>
    <col min="7170" max="7170" width="9.5703125" style="285" customWidth="1"/>
    <col min="7171" max="7171" width="9.28515625" style="285" customWidth="1"/>
    <col min="7172" max="7173" width="9.140625" style="285"/>
    <col min="7174" max="7174" width="10.85546875" style="285" customWidth="1"/>
    <col min="7175" max="7175" width="10.28515625" style="285" customWidth="1"/>
    <col min="7176" max="7176" width="10.85546875" style="285" customWidth="1"/>
    <col min="7177" max="7177" width="10.28515625" style="285" customWidth="1"/>
    <col min="7178" max="7178" width="11.28515625" style="285" customWidth="1"/>
    <col min="7179" max="7179" width="11.7109375" style="285" customWidth="1"/>
    <col min="7180" max="7180" width="9.7109375" style="285" customWidth="1"/>
    <col min="7181" max="7181" width="8.7109375" style="285" customWidth="1"/>
    <col min="7182" max="7182" width="8.85546875" style="285" customWidth="1"/>
    <col min="7183" max="7183" width="9.140625" style="285"/>
    <col min="7184" max="7184" width="11" style="285" customWidth="1"/>
    <col min="7185" max="7185" width="0" style="285" hidden="1" customWidth="1"/>
    <col min="7186" max="7423" width="9.140625" style="285"/>
    <col min="7424" max="7424" width="7.140625" style="285" customWidth="1"/>
    <col min="7425" max="7425" width="21.85546875" style="285" customWidth="1"/>
    <col min="7426" max="7426" width="9.5703125" style="285" customWidth="1"/>
    <col min="7427" max="7427" width="9.28515625" style="285" customWidth="1"/>
    <col min="7428" max="7429" width="9.140625" style="285"/>
    <col min="7430" max="7430" width="10.85546875" style="285" customWidth="1"/>
    <col min="7431" max="7431" width="10.28515625" style="285" customWidth="1"/>
    <col min="7432" max="7432" width="10.85546875" style="285" customWidth="1"/>
    <col min="7433" max="7433" width="10.28515625" style="285" customWidth="1"/>
    <col min="7434" max="7434" width="11.28515625" style="285" customWidth="1"/>
    <col min="7435" max="7435" width="11.7109375" style="285" customWidth="1"/>
    <col min="7436" max="7436" width="9.7109375" style="285" customWidth="1"/>
    <col min="7437" max="7437" width="8.7109375" style="285" customWidth="1"/>
    <col min="7438" max="7438" width="8.85546875" style="285" customWidth="1"/>
    <col min="7439" max="7439" width="9.140625" style="285"/>
    <col min="7440" max="7440" width="11" style="285" customWidth="1"/>
    <col min="7441" max="7441" width="0" style="285" hidden="1" customWidth="1"/>
    <col min="7442" max="7679" width="9.140625" style="285"/>
    <col min="7680" max="7680" width="7.140625" style="285" customWidth="1"/>
    <col min="7681" max="7681" width="21.85546875" style="285" customWidth="1"/>
    <col min="7682" max="7682" width="9.5703125" style="285" customWidth="1"/>
    <col min="7683" max="7683" width="9.28515625" style="285" customWidth="1"/>
    <col min="7684" max="7685" width="9.140625" style="285"/>
    <col min="7686" max="7686" width="10.85546875" style="285" customWidth="1"/>
    <col min="7687" max="7687" width="10.28515625" style="285" customWidth="1"/>
    <col min="7688" max="7688" width="10.85546875" style="285" customWidth="1"/>
    <col min="7689" max="7689" width="10.28515625" style="285" customWidth="1"/>
    <col min="7690" max="7690" width="11.28515625" style="285" customWidth="1"/>
    <col min="7691" max="7691" width="11.7109375" style="285" customWidth="1"/>
    <col min="7692" max="7692" width="9.7109375" style="285" customWidth="1"/>
    <col min="7693" max="7693" width="8.7109375" style="285" customWidth="1"/>
    <col min="7694" max="7694" width="8.85546875" style="285" customWidth="1"/>
    <col min="7695" max="7695" width="9.140625" style="285"/>
    <col min="7696" max="7696" width="11" style="285" customWidth="1"/>
    <col min="7697" max="7697" width="0" style="285" hidden="1" customWidth="1"/>
    <col min="7698" max="7935" width="9.140625" style="285"/>
    <col min="7936" max="7936" width="7.140625" style="285" customWidth="1"/>
    <col min="7937" max="7937" width="21.85546875" style="285" customWidth="1"/>
    <col min="7938" max="7938" width="9.5703125" style="285" customWidth="1"/>
    <col min="7939" max="7939" width="9.28515625" style="285" customWidth="1"/>
    <col min="7940" max="7941" width="9.140625" style="285"/>
    <col min="7942" max="7942" width="10.85546875" style="285" customWidth="1"/>
    <col min="7943" max="7943" width="10.28515625" style="285" customWidth="1"/>
    <col min="7944" max="7944" width="10.85546875" style="285" customWidth="1"/>
    <col min="7945" max="7945" width="10.28515625" style="285" customWidth="1"/>
    <col min="7946" max="7946" width="11.28515625" style="285" customWidth="1"/>
    <col min="7947" max="7947" width="11.7109375" style="285" customWidth="1"/>
    <col min="7948" max="7948" width="9.7109375" style="285" customWidth="1"/>
    <col min="7949" max="7949" width="8.7109375" style="285" customWidth="1"/>
    <col min="7950" max="7950" width="8.85546875" style="285" customWidth="1"/>
    <col min="7951" max="7951" width="9.140625" style="285"/>
    <col min="7952" max="7952" width="11" style="285" customWidth="1"/>
    <col min="7953" max="7953" width="0" style="285" hidden="1" customWidth="1"/>
    <col min="7954" max="8191" width="9.140625" style="285"/>
    <col min="8192" max="8192" width="7.140625" style="285" customWidth="1"/>
    <col min="8193" max="8193" width="21.85546875" style="285" customWidth="1"/>
    <col min="8194" max="8194" width="9.5703125" style="285" customWidth="1"/>
    <col min="8195" max="8195" width="9.28515625" style="285" customWidth="1"/>
    <col min="8196" max="8197" width="9.140625" style="285"/>
    <col min="8198" max="8198" width="10.85546875" style="285" customWidth="1"/>
    <col min="8199" max="8199" width="10.28515625" style="285" customWidth="1"/>
    <col min="8200" max="8200" width="10.85546875" style="285" customWidth="1"/>
    <col min="8201" max="8201" width="10.28515625" style="285" customWidth="1"/>
    <col min="8202" max="8202" width="11.28515625" style="285" customWidth="1"/>
    <col min="8203" max="8203" width="11.7109375" style="285" customWidth="1"/>
    <col min="8204" max="8204" width="9.7109375" style="285" customWidth="1"/>
    <col min="8205" max="8205" width="8.7109375" style="285" customWidth="1"/>
    <col min="8206" max="8206" width="8.85546875" style="285" customWidth="1"/>
    <col min="8207" max="8207" width="9.140625" style="285"/>
    <col min="8208" max="8208" width="11" style="285" customWidth="1"/>
    <col min="8209" max="8209" width="0" style="285" hidden="1" customWidth="1"/>
    <col min="8210" max="8447" width="9.140625" style="285"/>
    <col min="8448" max="8448" width="7.140625" style="285" customWidth="1"/>
    <col min="8449" max="8449" width="21.85546875" style="285" customWidth="1"/>
    <col min="8450" max="8450" width="9.5703125" style="285" customWidth="1"/>
    <col min="8451" max="8451" width="9.28515625" style="285" customWidth="1"/>
    <col min="8452" max="8453" width="9.140625" style="285"/>
    <col min="8454" max="8454" width="10.85546875" style="285" customWidth="1"/>
    <col min="8455" max="8455" width="10.28515625" style="285" customWidth="1"/>
    <col min="8456" max="8456" width="10.85546875" style="285" customWidth="1"/>
    <col min="8457" max="8457" width="10.28515625" style="285" customWidth="1"/>
    <col min="8458" max="8458" width="11.28515625" style="285" customWidth="1"/>
    <col min="8459" max="8459" width="11.7109375" style="285" customWidth="1"/>
    <col min="8460" max="8460" width="9.7109375" style="285" customWidth="1"/>
    <col min="8461" max="8461" width="8.7109375" style="285" customWidth="1"/>
    <col min="8462" max="8462" width="8.85546875" style="285" customWidth="1"/>
    <col min="8463" max="8463" width="9.140625" style="285"/>
    <col min="8464" max="8464" width="11" style="285" customWidth="1"/>
    <col min="8465" max="8465" width="0" style="285" hidden="1" customWidth="1"/>
    <col min="8466" max="8703" width="9.140625" style="285"/>
    <col min="8704" max="8704" width="7.140625" style="285" customWidth="1"/>
    <col min="8705" max="8705" width="21.85546875" style="285" customWidth="1"/>
    <col min="8706" max="8706" width="9.5703125" style="285" customWidth="1"/>
    <col min="8707" max="8707" width="9.28515625" style="285" customWidth="1"/>
    <col min="8708" max="8709" width="9.140625" style="285"/>
    <col min="8710" max="8710" width="10.85546875" style="285" customWidth="1"/>
    <col min="8711" max="8711" width="10.28515625" style="285" customWidth="1"/>
    <col min="8712" max="8712" width="10.85546875" style="285" customWidth="1"/>
    <col min="8713" max="8713" width="10.28515625" style="285" customWidth="1"/>
    <col min="8714" max="8714" width="11.28515625" style="285" customWidth="1"/>
    <col min="8715" max="8715" width="11.7109375" style="285" customWidth="1"/>
    <col min="8716" max="8716" width="9.7109375" style="285" customWidth="1"/>
    <col min="8717" max="8717" width="8.7109375" style="285" customWidth="1"/>
    <col min="8718" max="8718" width="8.85546875" style="285" customWidth="1"/>
    <col min="8719" max="8719" width="9.140625" style="285"/>
    <col min="8720" max="8720" width="11" style="285" customWidth="1"/>
    <col min="8721" max="8721" width="0" style="285" hidden="1" customWidth="1"/>
    <col min="8722" max="8959" width="9.140625" style="285"/>
    <col min="8960" max="8960" width="7.140625" style="285" customWidth="1"/>
    <col min="8961" max="8961" width="21.85546875" style="285" customWidth="1"/>
    <col min="8962" max="8962" width="9.5703125" style="285" customWidth="1"/>
    <col min="8963" max="8963" width="9.28515625" style="285" customWidth="1"/>
    <col min="8964" max="8965" width="9.140625" style="285"/>
    <col min="8966" max="8966" width="10.85546875" style="285" customWidth="1"/>
    <col min="8967" max="8967" width="10.28515625" style="285" customWidth="1"/>
    <col min="8968" max="8968" width="10.85546875" style="285" customWidth="1"/>
    <col min="8969" max="8969" width="10.28515625" style="285" customWidth="1"/>
    <col min="8970" max="8970" width="11.28515625" style="285" customWidth="1"/>
    <col min="8971" max="8971" width="11.7109375" style="285" customWidth="1"/>
    <col min="8972" max="8972" width="9.7109375" style="285" customWidth="1"/>
    <col min="8973" max="8973" width="8.7109375" style="285" customWidth="1"/>
    <col min="8974" max="8974" width="8.85546875" style="285" customWidth="1"/>
    <col min="8975" max="8975" width="9.140625" style="285"/>
    <col min="8976" max="8976" width="11" style="285" customWidth="1"/>
    <col min="8977" max="8977" width="0" style="285" hidden="1" customWidth="1"/>
    <col min="8978" max="9215" width="9.140625" style="285"/>
    <col min="9216" max="9216" width="7.140625" style="285" customWidth="1"/>
    <col min="9217" max="9217" width="21.85546875" style="285" customWidth="1"/>
    <col min="9218" max="9218" width="9.5703125" style="285" customWidth="1"/>
    <col min="9219" max="9219" width="9.28515625" style="285" customWidth="1"/>
    <col min="9220" max="9221" width="9.140625" style="285"/>
    <col min="9222" max="9222" width="10.85546875" style="285" customWidth="1"/>
    <col min="9223" max="9223" width="10.28515625" style="285" customWidth="1"/>
    <col min="9224" max="9224" width="10.85546875" style="285" customWidth="1"/>
    <col min="9225" max="9225" width="10.28515625" style="285" customWidth="1"/>
    <col min="9226" max="9226" width="11.28515625" style="285" customWidth="1"/>
    <col min="9227" max="9227" width="11.7109375" style="285" customWidth="1"/>
    <col min="9228" max="9228" width="9.7109375" style="285" customWidth="1"/>
    <col min="9229" max="9229" width="8.7109375" style="285" customWidth="1"/>
    <col min="9230" max="9230" width="8.85546875" style="285" customWidth="1"/>
    <col min="9231" max="9231" width="9.140625" style="285"/>
    <col min="9232" max="9232" width="11" style="285" customWidth="1"/>
    <col min="9233" max="9233" width="0" style="285" hidden="1" customWidth="1"/>
    <col min="9234" max="9471" width="9.140625" style="285"/>
    <col min="9472" max="9472" width="7.140625" style="285" customWidth="1"/>
    <col min="9473" max="9473" width="21.85546875" style="285" customWidth="1"/>
    <col min="9474" max="9474" width="9.5703125" style="285" customWidth="1"/>
    <col min="9475" max="9475" width="9.28515625" style="285" customWidth="1"/>
    <col min="9476" max="9477" width="9.140625" style="285"/>
    <col min="9478" max="9478" width="10.85546875" style="285" customWidth="1"/>
    <col min="9479" max="9479" width="10.28515625" style="285" customWidth="1"/>
    <col min="9480" max="9480" width="10.85546875" style="285" customWidth="1"/>
    <col min="9481" max="9481" width="10.28515625" style="285" customWidth="1"/>
    <col min="9482" max="9482" width="11.28515625" style="285" customWidth="1"/>
    <col min="9483" max="9483" width="11.7109375" style="285" customWidth="1"/>
    <col min="9484" max="9484" width="9.7109375" style="285" customWidth="1"/>
    <col min="9485" max="9485" width="8.7109375" style="285" customWidth="1"/>
    <col min="9486" max="9486" width="8.85546875" style="285" customWidth="1"/>
    <col min="9487" max="9487" width="9.140625" style="285"/>
    <col min="9488" max="9488" width="11" style="285" customWidth="1"/>
    <col min="9489" max="9489" width="0" style="285" hidden="1" customWidth="1"/>
    <col min="9490" max="9727" width="9.140625" style="285"/>
    <col min="9728" max="9728" width="7.140625" style="285" customWidth="1"/>
    <col min="9729" max="9729" width="21.85546875" style="285" customWidth="1"/>
    <col min="9730" max="9730" width="9.5703125" style="285" customWidth="1"/>
    <col min="9731" max="9731" width="9.28515625" style="285" customWidth="1"/>
    <col min="9732" max="9733" width="9.140625" style="285"/>
    <col min="9734" max="9734" width="10.85546875" style="285" customWidth="1"/>
    <col min="9735" max="9735" width="10.28515625" style="285" customWidth="1"/>
    <col min="9736" max="9736" width="10.85546875" style="285" customWidth="1"/>
    <col min="9737" max="9737" width="10.28515625" style="285" customWidth="1"/>
    <col min="9738" max="9738" width="11.28515625" style="285" customWidth="1"/>
    <col min="9739" max="9739" width="11.7109375" style="285" customWidth="1"/>
    <col min="9740" max="9740" width="9.7109375" style="285" customWidth="1"/>
    <col min="9741" max="9741" width="8.7109375" style="285" customWidth="1"/>
    <col min="9742" max="9742" width="8.85546875" style="285" customWidth="1"/>
    <col min="9743" max="9743" width="9.140625" style="285"/>
    <col min="9744" max="9744" width="11" style="285" customWidth="1"/>
    <col min="9745" max="9745" width="0" style="285" hidden="1" customWidth="1"/>
    <col min="9746" max="9983" width="9.140625" style="285"/>
    <col min="9984" max="9984" width="7.140625" style="285" customWidth="1"/>
    <col min="9985" max="9985" width="21.85546875" style="285" customWidth="1"/>
    <col min="9986" max="9986" width="9.5703125" style="285" customWidth="1"/>
    <col min="9987" max="9987" width="9.28515625" style="285" customWidth="1"/>
    <col min="9988" max="9989" width="9.140625" style="285"/>
    <col min="9990" max="9990" width="10.85546875" style="285" customWidth="1"/>
    <col min="9991" max="9991" width="10.28515625" style="285" customWidth="1"/>
    <col min="9992" max="9992" width="10.85546875" style="285" customWidth="1"/>
    <col min="9993" max="9993" width="10.28515625" style="285" customWidth="1"/>
    <col min="9994" max="9994" width="11.28515625" style="285" customWidth="1"/>
    <col min="9995" max="9995" width="11.7109375" style="285" customWidth="1"/>
    <col min="9996" max="9996" width="9.7109375" style="285" customWidth="1"/>
    <col min="9997" max="9997" width="8.7109375" style="285" customWidth="1"/>
    <col min="9998" max="9998" width="8.85546875" style="285" customWidth="1"/>
    <col min="9999" max="9999" width="9.140625" style="285"/>
    <col min="10000" max="10000" width="11" style="285" customWidth="1"/>
    <col min="10001" max="10001" width="0" style="285" hidden="1" customWidth="1"/>
    <col min="10002" max="10239" width="9.140625" style="285"/>
    <col min="10240" max="10240" width="7.140625" style="285" customWidth="1"/>
    <col min="10241" max="10241" width="21.85546875" style="285" customWidth="1"/>
    <col min="10242" max="10242" width="9.5703125" style="285" customWidth="1"/>
    <col min="10243" max="10243" width="9.28515625" style="285" customWidth="1"/>
    <col min="10244" max="10245" width="9.140625" style="285"/>
    <col min="10246" max="10246" width="10.85546875" style="285" customWidth="1"/>
    <col min="10247" max="10247" width="10.28515625" style="285" customWidth="1"/>
    <col min="10248" max="10248" width="10.85546875" style="285" customWidth="1"/>
    <col min="10249" max="10249" width="10.28515625" style="285" customWidth="1"/>
    <col min="10250" max="10250" width="11.28515625" style="285" customWidth="1"/>
    <col min="10251" max="10251" width="11.7109375" style="285" customWidth="1"/>
    <col min="10252" max="10252" width="9.7109375" style="285" customWidth="1"/>
    <col min="10253" max="10253" width="8.7109375" style="285" customWidth="1"/>
    <col min="10254" max="10254" width="8.85546875" style="285" customWidth="1"/>
    <col min="10255" max="10255" width="9.140625" style="285"/>
    <col min="10256" max="10256" width="11" style="285" customWidth="1"/>
    <col min="10257" max="10257" width="0" style="285" hidden="1" customWidth="1"/>
    <col min="10258" max="10495" width="9.140625" style="285"/>
    <col min="10496" max="10496" width="7.140625" style="285" customWidth="1"/>
    <col min="10497" max="10497" width="21.85546875" style="285" customWidth="1"/>
    <col min="10498" max="10498" width="9.5703125" style="285" customWidth="1"/>
    <col min="10499" max="10499" width="9.28515625" style="285" customWidth="1"/>
    <col min="10500" max="10501" width="9.140625" style="285"/>
    <col min="10502" max="10502" width="10.85546875" style="285" customWidth="1"/>
    <col min="10503" max="10503" width="10.28515625" style="285" customWidth="1"/>
    <col min="10504" max="10504" width="10.85546875" style="285" customWidth="1"/>
    <col min="10505" max="10505" width="10.28515625" style="285" customWidth="1"/>
    <col min="10506" max="10506" width="11.28515625" style="285" customWidth="1"/>
    <col min="10507" max="10507" width="11.7109375" style="285" customWidth="1"/>
    <col min="10508" max="10508" width="9.7109375" style="285" customWidth="1"/>
    <col min="10509" max="10509" width="8.7109375" style="285" customWidth="1"/>
    <col min="10510" max="10510" width="8.85546875" style="285" customWidth="1"/>
    <col min="10511" max="10511" width="9.140625" style="285"/>
    <col min="10512" max="10512" width="11" style="285" customWidth="1"/>
    <col min="10513" max="10513" width="0" style="285" hidden="1" customWidth="1"/>
    <col min="10514" max="10751" width="9.140625" style="285"/>
    <col min="10752" max="10752" width="7.140625" style="285" customWidth="1"/>
    <col min="10753" max="10753" width="21.85546875" style="285" customWidth="1"/>
    <col min="10754" max="10754" width="9.5703125" style="285" customWidth="1"/>
    <col min="10755" max="10755" width="9.28515625" style="285" customWidth="1"/>
    <col min="10756" max="10757" width="9.140625" style="285"/>
    <col min="10758" max="10758" width="10.85546875" style="285" customWidth="1"/>
    <col min="10759" max="10759" width="10.28515625" style="285" customWidth="1"/>
    <col min="10760" max="10760" width="10.85546875" style="285" customWidth="1"/>
    <col min="10761" max="10761" width="10.28515625" style="285" customWidth="1"/>
    <col min="10762" max="10762" width="11.28515625" style="285" customWidth="1"/>
    <col min="10763" max="10763" width="11.7109375" style="285" customWidth="1"/>
    <col min="10764" max="10764" width="9.7109375" style="285" customWidth="1"/>
    <col min="10765" max="10765" width="8.7109375" style="285" customWidth="1"/>
    <col min="10766" max="10766" width="8.85546875" style="285" customWidth="1"/>
    <col min="10767" max="10767" width="9.140625" style="285"/>
    <col min="10768" max="10768" width="11" style="285" customWidth="1"/>
    <col min="10769" max="10769" width="0" style="285" hidden="1" customWidth="1"/>
    <col min="10770" max="11007" width="9.140625" style="285"/>
    <col min="11008" max="11008" width="7.140625" style="285" customWidth="1"/>
    <col min="11009" max="11009" width="21.85546875" style="285" customWidth="1"/>
    <col min="11010" max="11010" width="9.5703125" style="285" customWidth="1"/>
    <col min="11011" max="11011" width="9.28515625" style="285" customWidth="1"/>
    <col min="11012" max="11013" width="9.140625" style="285"/>
    <col min="11014" max="11014" width="10.85546875" style="285" customWidth="1"/>
    <col min="11015" max="11015" width="10.28515625" style="285" customWidth="1"/>
    <col min="11016" max="11016" width="10.85546875" style="285" customWidth="1"/>
    <col min="11017" max="11017" width="10.28515625" style="285" customWidth="1"/>
    <col min="11018" max="11018" width="11.28515625" style="285" customWidth="1"/>
    <col min="11019" max="11019" width="11.7109375" style="285" customWidth="1"/>
    <col min="11020" max="11020" width="9.7109375" style="285" customWidth="1"/>
    <col min="11021" max="11021" width="8.7109375" style="285" customWidth="1"/>
    <col min="11022" max="11022" width="8.85546875" style="285" customWidth="1"/>
    <col min="11023" max="11023" width="9.140625" style="285"/>
    <col min="11024" max="11024" width="11" style="285" customWidth="1"/>
    <col min="11025" max="11025" width="0" style="285" hidden="1" customWidth="1"/>
    <col min="11026" max="11263" width="9.140625" style="285"/>
    <col min="11264" max="11264" width="7.140625" style="285" customWidth="1"/>
    <col min="11265" max="11265" width="21.85546875" style="285" customWidth="1"/>
    <col min="11266" max="11266" width="9.5703125" style="285" customWidth="1"/>
    <col min="11267" max="11267" width="9.28515625" style="285" customWidth="1"/>
    <col min="11268" max="11269" width="9.140625" style="285"/>
    <col min="11270" max="11270" width="10.85546875" style="285" customWidth="1"/>
    <col min="11271" max="11271" width="10.28515625" style="285" customWidth="1"/>
    <col min="11272" max="11272" width="10.85546875" style="285" customWidth="1"/>
    <col min="11273" max="11273" width="10.28515625" style="285" customWidth="1"/>
    <col min="11274" max="11274" width="11.28515625" style="285" customWidth="1"/>
    <col min="11275" max="11275" width="11.7109375" style="285" customWidth="1"/>
    <col min="11276" max="11276" width="9.7109375" style="285" customWidth="1"/>
    <col min="11277" max="11277" width="8.7109375" style="285" customWidth="1"/>
    <col min="11278" max="11278" width="8.85546875" style="285" customWidth="1"/>
    <col min="11279" max="11279" width="9.140625" style="285"/>
    <col min="11280" max="11280" width="11" style="285" customWidth="1"/>
    <col min="11281" max="11281" width="0" style="285" hidden="1" customWidth="1"/>
    <col min="11282" max="11519" width="9.140625" style="285"/>
    <col min="11520" max="11520" width="7.140625" style="285" customWidth="1"/>
    <col min="11521" max="11521" width="21.85546875" style="285" customWidth="1"/>
    <col min="11522" max="11522" width="9.5703125" style="285" customWidth="1"/>
    <col min="11523" max="11523" width="9.28515625" style="285" customWidth="1"/>
    <col min="11524" max="11525" width="9.140625" style="285"/>
    <col min="11526" max="11526" width="10.85546875" style="285" customWidth="1"/>
    <col min="11527" max="11527" width="10.28515625" style="285" customWidth="1"/>
    <col min="11528" max="11528" width="10.85546875" style="285" customWidth="1"/>
    <col min="11529" max="11529" width="10.28515625" style="285" customWidth="1"/>
    <col min="11530" max="11530" width="11.28515625" style="285" customWidth="1"/>
    <col min="11531" max="11531" width="11.7109375" style="285" customWidth="1"/>
    <col min="11532" max="11532" width="9.7109375" style="285" customWidth="1"/>
    <col min="11533" max="11533" width="8.7109375" style="285" customWidth="1"/>
    <col min="11534" max="11534" width="8.85546875" style="285" customWidth="1"/>
    <col min="11535" max="11535" width="9.140625" style="285"/>
    <col min="11536" max="11536" width="11" style="285" customWidth="1"/>
    <col min="11537" max="11537" width="0" style="285" hidden="1" customWidth="1"/>
    <col min="11538" max="11775" width="9.140625" style="285"/>
    <col min="11776" max="11776" width="7.140625" style="285" customWidth="1"/>
    <col min="11777" max="11777" width="21.85546875" style="285" customWidth="1"/>
    <col min="11778" max="11778" width="9.5703125" style="285" customWidth="1"/>
    <col min="11779" max="11779" width="9.28515625" style="285" customWidth="1"/>
    <col min="11780" max="11781" width="9.140625" style="285"/>
    <col min="11782" max="11782" width="10.85546875" style="285" customWidth="1"/>
    <col min="11783" max="11783" width="10.28515625" style="285" customWidth="1"/>
    <col min="11784" max="11784" width="10.85546875" style="285" customWidth="1"/>
    <col min="11785" max="11785" width="10.28515625" style="285" customWidth="1"/>
    <col min="11786" max="11786" width="11.28515625" style="285" customWidth="1"/>
    <col min="11787" max="11787" width="11.7109375" style="285" customWidth="1"/>
    <col min="11788" max="11788" width="9.7109375" style="285" customWidth="1"/>
    <col min="11789" max="11789" width="8.7109375" style="285" customWidth="1"/>
    <col min="11790" max="11790" width="8.85546875" style="285" customWidth="1"/>
    <col min="11791" max="11791" width="9.140625" style="285"/>
    <col min="11792" max="11792" width="11" style="285" customWidth="1"/>
    <col min="11793" max="11793" width="0" style="285" hidden="1" customWidth="1"/>
    <col min="11794" max="12031" width="9.140625" style="285"/>
    <col min="12032" max="12032" width="7.140625" style="285" customWidth="1"/>
    <col min="12033" max="12033" width="21.85546875" style="285" customWidth="1"/>
    <col min="12034" max="12034" width="9.5703125" style="285" customWidth="1"/>
    <col min="12035" max="12035" width="9.28515625" style="285" customWidth="1"/>
    <col min="12036" max="12037" width="9.140625" style="285"/>
    <col min="12038" max="12038" width="10.85546875" style="285" customWidth="1"/>
    <col min="12039" max="12039" width="10.28515625" style="285" customWidth="1"/>
    <col min="12040" max="12040" width="10.85546875" style="285" customWidth="1"/>
    <col min="12041" max="12041" width="10.28515625" style="285" customWidth="1"/>
    <col min="12042" max="12042" width="11.28515625" style="285" customWidth="1"/>
    <col min="12043" max="12043" width="11.7109375" style="285" customWidth="1"/>
    <col min="12044" max="12044" width="9.7109375" style="285" customWidth="1"/>
    <col min="12045" max="12045" width="8.7109375" style="285" customWidth="1"/>
    <col min="12046" max="12046" width="8.85546875" style="285" customWidth="1"/>
    <col min="12047" max="12047" width="9.140625" style="285"/>
    <col min="12048" max="12048" width="11" style="285" customWidth="1"/>
    <col min="12049" max="12049" width="0" style="285" hidden="1" customWidth="1"/>
    <col min="12050" max="12287" width="9.140625" style="285"/>
    <col min="12288" max="12288" width="7.140625" style="285" customWidth="1"/>
    <col min="12289" max="12289" width="21.85546875" style="285" customWidth="1"/>
    <col min="12290" max="12290" width="9.5703125" style="285" customWidth="1"/>
    <col min="12291" max="12291" width="9.28515625" style="285" customWidth="1"/>
    <col min="12292" max="12293" width="9.140625" style="285"/>
    <col min="12294" max="12294" width="10.85546875" style="285" customWidth="1"/>
    <col min="12295" max="12295" width="10.28515625" style="285" customWidth="1"/>
    <col min="12296" max="12296" width="10.85546875" style="285" customWidth="1"/>
    <col min="12297" max="12297" width="10.28515625" style="285" customWidth="1"/>
    <col min="12298" max="12298" width="11.28515625" style="285" customWidth="1"/>
    <col min="12299" max="12299" width="11.7109375" style="285" customWidth="1"/>
    <col min="12300" max="12300" width="9.7109375" style="285" customWidth="1"/>
    <col min="12301" max="12301" width="8.7109375" style="285" customWidth="1"/>
    <col min="12302" max="12302" width="8.85546875" style="285" customWidth="1"/>
    <col min="12303" max="12303" width="9.140625" style="285"/>
    <col min="12304" max="12304" width="11" style="285" customWidth="1"/>
    <col min="12305" max="12305" width="0" style="285" hidden="1" customWidth="1"/>
    <col min="12306" max="12543" width="9.140625" style="285"/>
    <col min="12544" max="12544" width="7.140625" style="285" customWidth="1"/>
    <col min="12545" max="12545" width="21.85546875" style="285" customWidth="1"/>
    <col min="12546" max="12546" width="9.5703125" style="285" customWidth="1"/>
    <col min="12547" max="12547" width="9.28515625" style="285" customWidth="1"/>
    <col min="12548" max="12549" width="9.140625" style="285"/>
    <col min="12550" max="12550" width="10.85546875" style="285" customWidth="1"/>
    <col min="12551" max="12551" width="10.28515625" style="285" customWidth="1"/>
    <col min="12552" max="12552" width="10.85546875" style="285" customWidth="1"/>
    <col min="12553" max="12553" width="10.28515625" style="285" customWidth="1"/>
    <col min="12554" max="12554" width="11.28515625" style="285" customWidth="1"/>
    <col min="12555" max="12555" width="11.7109375" style="285" customWidth="1"/>
    <col min="12556" max="12556" width="9.7109375" style="285" customWidth="1"/>
    <col min="12557" max="12557" width="8.7109375" style="285" customWidth="1"/>
    <col min="12558" max="12558" width="8.85546875" style="285" customWidth="1"/>
    <col min="12559" max="12559" width="9.140625" style="285"/>
    <col min="12560" max="12560" width="11" style="285" customWidth="1"/>
    <col min="12561" max="12561" width="0" style="285" hidden="1" customWidth="1"/>
    <col min="12562" max="12799" width="9.140625" style="285"/>
    <col min="12800" max="12800" width="7.140625" style="285" customWidth="1"/>
    <col min="12801" max="12801" width="21.85546875" style="285" customWidth="1"/>
    <col min="12802" max="12802" width="9.5703125" style="285" customWidth="1"/>
    <col min="12803" max="12803" width="9.28515625" style="285" customWidth="1"/>
    <col min="12804" max="12805" width="9.140625" style="285"/>
    <col min="12806" max="12806" width="10.85546875" style="285" customWidth="1"/>
    <col min="12807" max="12807" width="10.28515625" style="285" customWidth="1"/>
    <col min="12808" max="12808" width="10.85546875" style="285" customWidth="1"/>
    <col min="12809" max="12809" width="10.28515625" style="285" customWidth="1"/>
    <col min="12810" max="12810" width="11.28515625" style="285" customWidth="1"/>
    <col min="12811" max="12811" width="11.7109375" style="285" customWidth="1"/>
    <col min="12812" max="12812" width="9.7109375" style="285" customWidth="1"/>
    <col min="12813" max="12813" width="8.7109375" style="285" customWidth="1"/>
    <col min="12814" max="12814" width="8.85546875" style="285" customWidth="1"/>
    <col min="12815" max="12815" width="9.140625" style="285"/>
    <col min="12816" max="12816" width="11" style="285" customWidth="1"/>
    <col min="12817" max="12817" width="0" style="285" hidden="1" customWidth="1"/>
    <col min="12818" max="13055" width="9.140625" style="285"/>
    <col min="13056" max="13056" width="7.140625" style="285" customWidth="1"/>
    <col min="13057" max="13057" width="21.85546875" style="285" customWidth="1"/>
    <col min="13058" max="13058" width="9.5703125" style="285" customWidth="1"/>
    <col min="13059" max="13059" width="9.28515625" style="285" customWidth="1"/>
    <col min="13060" max="13061" width="9.140625" style="285"/>
    <col min="13062" max="13062" width="10.85546875" style="285" customWidth="1"/>
    <col min="13063" max="13063" width="10.28515625" style="285" customWidth="1"/>
    <col min="13064" max="13064" width="10.85546875" style="285" customWidth="1"/>
    <col min="13065" max="13065" width="10.28515625" style="285" customWidth="1"/>
    <col min="13066" max="13066" width="11.28515625" style="285" customWidth="1"/>
    <col min="13067" max="13067" width="11.7109375" style="285" customWidth="1"/>
    <col min="13068" max="13068" width="9.7109375" style="285" customWidth="1"/>
    <col min="13069" max="13069" width="8.7109375" style="285" customWidth="1"/>
    <col min="13070" max="13070" width="8.85546875" style="285" customWidth="1"/>
    <col min="13071" max="13071" width="9.140625" style="285"/>
    <col min="13072" max="13072" width="11" style="285" customWidth="1"/>
    <col min="13073" max="13073" width="0" style="285" hidden="1" customWidth="1"/>
    <col min="13074" max="13311" width="9.140625" style="285"/>
    <col min="13312" max="13312" width="7.140625" style="285" customWidth="1"/>
    <col min="13313" max="13313" width="21.85546875" style="285" customWidth="1"/>
    <col min="13314" max="13314" width="9.5703125" style="285" customWidth="1"/>
    <col min="13315" max="13315" width="9.28515625" style="285" customWidth="1"/>
    <col min="13316" max="13317" width="9.140625" style="285"/>
    <col min="13318" max="13318" width="10.85546875" style="285" customWidth="1"/>
    <col min="13319" max="13319" width="10.28515625" style="285" customWidth="1"/>
    <col min="13320" max="13320" width="10.85546875" style="285" customWidth="1"/>
    <col min="13321" max="13321" width="10.28515625" style="285" customWidth="1"/>
    <col min="13322" max="13322" width="11.28515625" style="285" customWidth="1"/>
    <col min="13323" max="13323" width="11.7109375" style="285" customWidth="1"/>
    <col min="13324" max="13324" width="9.7109375" style="285" customWidth="1"/>
    <col min="13325" max="13325" width="8.7109375" style="285" customWidth="1"/>
    <col min="13326" max="13326" width="8.85546875" style="285" customWidth="1"/>
    <col min="13327" max="13327" width="9.140625" style="285"/>
    <col min="13328" max="13328" width="11" style="285" customWidth="1"/>
    <col min="13329" max="13329" width="0" style="285" hidden="1" customWidth="1"/>
    <col min="13330" max="13567" width="9.140625" style="285"/>
    <col min="13568" max="13568" width="7.140625" style="285" customWidth="1"/>
    <col min="13569" max="13569" width="21.85546875" style="285" customWidth="1"/>
    <col min="13570" max="13570" width="9.5703125" style="285" customWidth="1"/>
    <col min="13571" max="13571" width="9.28515625" style="285" customWidth="1"/>
    <col min="13572" max="13573" width="9.140625" style="285"/>
    <col min="13574" max="13574" width="10.85546875" style="285" customWidth="1"/>
    <col min="13575" max="13575" width="10.28515625" style="285" customWidth="1"/>
    <col min="13576" max="13576" width="10.85546875" style="285" customWidth="1"/>
    <col min="13577" max="13577" width="10.28515625" style="285" customWidth="1"/>
    <col min="13578" max="13578" width="11.28515625" style="285" customWidth="1"/>
    <col min="13579" max="13579" width="11.7109375" style="285" customWidth="1"/>
    <col min="13580" max="13580" width="9.7109375" style="285" customWidth="1"/>
    <col min="13581" max="13581" width="8.7109375" style="285" customWidth="1"/>
    <col min="13582" max="13582" width="8.85546875" style="285" customWidth="1"/>
    <col min="13583" max="13583" width="9.140625" style="285"/>
    <col min="13584" max="13584" width="11" style="285" customWidth="1"/>
    <col min="13585" max="13585" width="0" style="285" hidden="1" customWidth="1"/>
    <col min="13586" max="13823" width="9.140625" style="285"/>
    <col min="13824" max="13824" width="7.140625" style="285" customWidth="1"/>
    <col min="13825" max="13825" width="21.85546875" style="285" customWidth="1"/>
    <col min="13826" max="13826" width="9.5703125" style="285" customWidth="1"/>
    <col min="13827" max="13827" width="9.28515625" style="285" customWidth="1"/>
    <col min="13828" max="13829" width="9.140625" style="285"/>
    <col min="13830" max="13830" width="10.85546875" style="285" customWidth="1"/>
    <col min="13831" max="13831" width="10.28515625" style="285" customWidth="1"/>
    <col min="13832" max="13832" width="10.85546875" style="285" customWidth="1"/>
    <col min="13833" max="13833" width="10.28515625" style="285" customWidth="1"/>
    <col min="13834" max="13834" width="11.28515625" style="285" customWidth="1"/>
    <col min="13835" max="13835" width="11.7109375" style="285" customWidth="1"/>
    <col min="13836" max="13836" width="9.7109375" style="285" customWidth="1"/>
    <col min="13837" max="13837" width="8.7109375" style="285" customWidth="1"/>
    <col min="13838" max="13838" width="8.85546875" style="285" customWidth="1"/>
    <col min="13839" max="13839" width="9.140625" style="285"/>
    <col min="13840" max="13840" width="11" style="285" customWidth="1"/>
    <col min="13841" max="13841" width="0" style="285" hidden="1" customWidth="1"/>
    <col min="13842" max="14079" width="9.140625" style="285"/>
    <col min="14080" max="14080" width="7.140625" style="285" customWidth="1"/>
    <col min="14081" max="14081" width="21.85546875" style="285" customWidth="1"/>
    <col min="14082" max="14082" width="9.5703125" style="285" customWidth="1"/>
    <col min="14083" max="14083" width="9.28515625" style="285" customWidth="1"/>
    <col min="14084" max="14085" width="9.140625" style="285"/>
    <col min="14086" max="14086" width="10.85546875" style="285" customWidth="1"/>
    <col min="14087" max="14087" width="10.28515625" style="285" customWidth="1"/>
    <col min="14088" max="14088" width="10.85546875" style="285" customWidth="1"/>
    <col min="14089" max="14089" width="10.28515625" style="285" customWidth="1"/>
    <col min="14090" max="14090" width="11.28515625" style="285" customWidth="1"/>
    <col min="14091" max="14091" width="11.7109375" style="285" customWidth="1"/>
    <col min="14092" max="14092" width="9.7109375" style="285" customWidth="1"/>
    <col min="14093" max="14093" width="8.7109375" style="285" customWidth="1"/>
    <col min="14094" max="14094" width="8.85546875" style="285" customWidth="1"/>
    <col min="14095" max="14095" width="9.140625" style="285"/>
    <col min="14096" max="14096" width="11" style="285" customWidth="1"/>
    <col min="14097" max="14097" width="0" style="285" hidden="1" customWidth="1"/>
    <col min="14098" max="14335" width="9.140625" style="285"/>
    <col min="14336" max="14336" width="7.140625" style="285" customWidth="1"/>
    <col min="14337" max="14337" width="21.85546875" style="285" customWidth="1"/>
    <col min="14338" max="14338" width="9.5703125" style="285" customWidth="1"/>
    <col min="14339" max="14339" width="9.28515625" style="285" customWidth="1"/>
    <col min="14340" max="14341" width="9.140625" style="285"/>
    <col min="14342" max="14342" width="10.85546875" style="285" customWidth="1"/>
    <col min="14343" max="14343" width="10.28515625" style="285" customWidth="1"/>
    <col min="14344" max="14344" width="10.85546875" style="285" customWidth="1"/>
    <col min="14345" max="14345" width="10.28515625" style="285" customWidth="1"/>
    <col min="14346" max="14346" width="11.28515625" style="285" customWidth="1"/>
    <col min="14347" max="14347" width="11.7109375" style="285" customWidth="1"/>
    <col min="14348" max="14348" width="9.7109375" style="285" customWidth="1"/>
    <col min="14349" max="14349" width="8.7109375" style="285" customWidth="1"/>
    <col min="14350" max="14350" width="8.85546875" style="285" customWidth="1"/>
    <col min="14351" max="14351" width="9.140625" style="285"/>
    <col min="14352" max="14352" width="11" style="285" customWidth="1"/>
    <col min="14353" max="14353" width="0" style="285" hidden="1" customWidth="1"/>
    <col min="14354" max="14591" width="9.140625" style="285"/>
    <col min="14592" max="14592" width="7.140625" style="285" customWidth="1"/>
    <col min="14593" max="14593" width="21.85546875" style="285" customWidth="1"/>
    <col min="14594" max="14594" width="9.5703125" style="285" customWidth="1"/>
    <col min="14595" max="14595" width="9.28515625" style="285" customWidth="1"/>
    <col min="14596" max="14597" width="9.140625" style="285"/>
    <col min="14598" max="14598" width="10.85546875" style="285" customWidth="1"/>
    <col min="14599" max="14599" width="10.28515625" style="285" customWidth="1"/>
    <col min="14600" max="14600" width="10.85546875" style="285" customWidth="1"/>
    <col min="14601" max="14601" width="10.28515625" style="285" customWidth="1"/>
    <col min="14602" max="14602" width="11.28515625" style="285" customWidth="1"/>
    <col min="14603" max="14603" width="11.7109375" style="285" customWidth="1"/>
    <col min="14604" max="14604" width="9.7109375" style="285" customWidth="1"/>
    <col min="14605" max="14605" width="8.7109375" style="285" customWidth="1"/>
    <col min="14606" max="14606" width="8.85546875" style="285" customWidth="1"/>
    <col min="14607" max="14607" width="9.140625" style="285"/>
    <col min="14608" max="14608" width="11" style="285" customWidth="1"/>
    <col min="14609" max="14609" width="0" style="285" hidden="1" customWidth="1"/>
    <col min="14610" max="14847" width="9.140625" style="285"/>
    <col min="14848" max="14848" width="7.140625" style="285" customWidth="1"/>
    <col min="14849" max="14849" width="21.85546875" style="285" customWidth="1"/>
    <col min="14850" max="14850" width="9.5703125" style="285" customWidth="1"/>
    <col min="14851" max="14851" width="9.28515625" style="285" customWidth="1"/>
    <col min="14852" max="14853" width="9.140625" style="285"/>
    <col min="14854" max="14854" width="10.85546875" style="285" customWidth="1"/>
    <col min="14855" max="14855" width="10.28515625" style="285" customWidth="1"/>
    <col min="14856" max="14856" width="10.85546875" style="285" customWidth="1"/>
    <col min="14857" max="14857" width="10.28515625" style="285" customWidth="1"/>
    <col min="14858" max="14858" width="11.28515625" style="285" customWidth="1"/>
    <col min="14859" max="14859" width="11.7109375" style="285" customWidth="1"/>
    <col min="14860" max="14860" width="9.7109375" style="285" customWidth="1"/>
    <col min="14861" max="14861" width="8.7109375" style="285" customWidth="1"/>
    <col min="14862" max="14862" width="8.85546875" style="285" customWidth="1"/>
    <col min="14863" max="14863" width="9.140625" style="285"/>
    <col min="14864" max="14864" width="11" style="285" customWidth="1"/>
    <col min="14865" max="14865" width="0" style="285" hidden="1" customWidth="1"/>
    <col min="14866" max="15103" width="9.140625" style="285"/>
    <col min="15104" max="15104" width="7.140625" style="285" customWidth="1"/>
    <col min="15105" max="15105" width="21.85546875" style="285" customWidth="1"/>
    <col min="15106" max="15106" width="9.5703125" style="285" customWidth="1"/>
    <col min="15107" max="15107" width="9.28515625" style="285" customWidth="1"/>
    <col min="15108" max="15109" width="9.140625" style="285"/>
    <col min="15110" max="15110" width="10.85546875" style="285" customWidth="1"/>
    <col min="15111" max="15111" width="10.28515625" style="285" customWidth="1"/>
    <col min="15112" max="15112" width="10.85546875" style="285" customWidth="1"/>
    <col min="15113" max="15113" width="10.28515625" style="285" customWidth="1"/>
    <col min="15114" max="15114" width="11.28515625" style="285" customWidth="1"/>
    <col min="15115" max="15115" width="11.7109375" style="285" customWidth="1"/>
    <col min="15116" max="15116" width="9.7109375" style="285" customWidth="1"/>
    <col min="15117" max="15117" width="8.7109375" style="285" customWidth="1"/>
    <col min="15118" max="15118" width="8.85546875" style="285" customWidth="1"/>
    <col min="15119" max="15119" width="9.140625" style="285"/>
    <col min="15120" max="15120" width="11" style="285" customWidth="1"/>
    <col min="15121" max="15121" width="0" style="285" hidden="1" customWidth="1"/>
    <col min="15122" max="15359" width="9.140625" style="285"/>
    <col min="15360" max="15360" width="7.140625" style="285" customWidth="1"/>
    <col min="15361" max="15361" width="21.85546875" style="285" customWidth="1"/>
    <col min="15362" max="15362" width="9.5703125" style="285" customWidth="1"/>
    <col min="15363" max="15363" width="9.28515625" style="285" customWidth="1"/>
    <col min="15364" max="15365" width="9.140625" style="285"/>
    <col min="15366" max="15366" width="10.85546875" style="285" customWidth="1"/>
    <col min="15367" max="15367" width="10.28515625" style="285" customWidth="1"/>
    <col min="15368" max="15368" width="10.85546875" style="285" customWidth="1"/>
    <col min="15369" max="15369" width="10.28515625" style="285" customWidth="1"/>
    <col min="15370" max="15370" width="11.28515625" style="285" customWidth="1"/>
    <col min="15371" max="15371" width="11.7109375" style="285" customWidth="1"/>
    <col min="15372" max="15372" width="9.7109375" style="285" customWidth="1"/>
    <col min="15373" max="15373" width="8.7109375" style="285" customWidth="1"/>
    <col min="15374" max="15374" width="8.85546875" style="285" customWidth="1"/>
    <col min="15375" max="15375" width="9.140625" style="285"/>
    <col min="15376" max="15376" width="11" style="285" customWidth="1"/>
    <col min="15377" max="15377" width="0" style="285" hidden="1" customWidth="1"/>
    <col min="15378" max="15615" width="9.140625" style="285"/>
    <col min="15616" max="15616" width="7.140625" style="285" customWidth="1"/>
    <col min="15617" max="15617" width="21.85546875" style="285" customWidth="1"/>
    <col min="15618" max="15618" width="9.5703125" style="285" customWidth="1"/>
    <col min="15619" max="15619" width="9.28515625" style="285" customWidth="1"/>
    <col min="15620" max="15621" width="9.140625" style="285"/>
    <col min="15622" max="15622" width="10.85546875" style="285" customWidth="1"/>
    <col min="15623" max="15623" width="10.28515625" style="285" customWidth="1"/>
    <col min="15624" max="15624" width="10.85546875" style="285" customWidth="1"/>
    <col min="15625" max="15625" width="10.28515625" style="285" customWidth="1"/>
    <col min="15626" max="15626" width="11.28515625" style="285" customWidth="1"/>
    <col min="15627" max="15627" width="11.7109375" style="285" customWidth="1"/>
    <col min="15628" max="15628" width="9.7109375" style="285" customWidth="1"/>
    <col min="15629" max="15629" width="8.7109375" style="285" customWidth="1"/>
    <col min="15630" max="15630" width="8.85546875" style="285" customWidth="1"/>
    <col min="15631" max="15631" width="9.140625" style="285"/>
    <col min="15632" max="15632" width="11" style="285" customWidth="1"/>
    <col min="15633" max="15633" width="0" style="285" hidden="1" customWidth="1"/>
    <col min="15634" max="15871" width="9.140625" style="285"/>
    <col min="15872" max="15872" width="7.140625" style="285" customWidth="1"/>
    <col min="15873" max="15873" width="21.85546875" style="285" customWidth="1"/>
    <col min="15874" max="15874" width="9.5703125" style="285" customWidth="1"/>
    <col min="15875" max="15875" width="9.28515625" style="285" customWidth="1"/>
    <col min="15876" max="15877" width="9.140625" style="285"/>
    <col min="15878" max="15878" width="10.85546875" style="285" customWidth="1"/>
    <col min="15879" max="15879" width="10.28515625" style="285" customWidth="1"/>
    <col min="15880" max="15880" width="10.85546875" style="285" customWidth="1"/>
    <col min="15881" max="15881" width="10.28515625" style="285" customWidth="1"/>
    <col min="15882" max="15882" width="11.28515625" style="285" customWidth="1"/>
    <col min="15883" max="15883" width="11.7109375" style="285" customWidth="1"/>
    <col min="15884" max="15884" width="9.7109375" style="285" customWidth="1"/>
    <col min="15885" max="15885" width="8.7109375" style="285" customWidth="1"/>
    <col min="15886" max="15886" width="8.85546875" style="285" customWidth="1"/>
    <col min="15887" max="15887" width="9.140625" style="285"/>
    <col min="15888" max="15888" width="11" style="285" customWidth="1"/>
    <col min="15889" max="15889" width="0" style="285" hidden="1" customWidth="1"/>
    <col min="15890" max="16127" width="9.140625" style="285"/>
    <col min="16128" max="16128" width="7.140625" style="285" customWidth="1"/>
    <col min="16129" max="16129" width="21.85546875" style="285" customWidth="1"/>
    <col min="16130" max="16130" width="9.5703125" style="285" customWidth="1"/>
    <col min="16131" max="16131" width="9.28515625" style="285" customWidth="1"/>
    <col min="16132" max="16133" width="9.140625" style="285"/>
    <col min="16134" max="16134" width="10.85546875" style="285" customWidth="1"/>
    <col min="16135" max="16135" width="10.28515625" style="285" customWidth="1"/>
    <col min="16136" max="16136" width="10.85546875" style="285" customWidth="1"/>
    <col min="16137" max="16137" width="10.28515625" style="285" customWidth="1"/>
    <col min="16138" max="16138" width="11.28515625" style="285" customWidth="1"/>
    <col min="16139" max="16139" width="11.7109375" style="285" customWidth="1"/>
    <col min="16140" max="16140" width="9.7109375" style="285" customWidth="1"/>
    <col min="16141" max="16141" width="8.7109375" style="285" customWidth="1"/>
    <col min="16142" max="16142" width="8.85546875" style="285" customWidth="1"/>
    <col min="16143" max="16143" width="9.140625" style="285"/>
    <col min="16144" max="16144" width="11" style="285" customWidth="1"/>
    <col min="16145" max="16145" width="0" style="285" hidden="1" customWidth="1"/>
    <col min="16146" max="16384" width="9.140625" style="285"/>
  </cols>
  <sheetData>
    <row r="1" spans="1:18" customFormat="1" ht="12.75" customHeight="1"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1213" t="s">
        <v>633</v>
      </c>
      <c r="P1" s="1213"/>
      <c r="Q1" s="1213"/>
    </row>
    <row r="2" spans="1:18" customFormat="1" ht="15.75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39"/>
      <c r="N2" s="39"/>
      <c r="O2" s="39"/>
      <c r="P2" s="39"/>
    </row>
    <row r="3" spans="1:18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38"/>
      <c r="N3" s="38"/>
      <c r="O3" s="38"/>
      <c r="P3" s="38"/>
    </row>
    <row r="4" spans="1:18" customFormat="1" ht="11.25" customHeight="1"/>
    <row r="5" spans="1:18" customFormat="1" ht="15.75">
      <c r="A5" s="1211" t="s">
        <v>634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285"/>
      <c r="N5" s="285"/>
      <c r="O5" s="285"/>
      <c r="P5" s="285"/>
    </row>
    <row r="7" spans="1:18" ht="12.6" customHeight="1">
      <c r="A7" s="1151" t="s">
        <v>520</v>
      </c>
      <c r="B7" s="1151"/>
      <c r="N7" s="1221" t="s">
        <v>545</v>
      </c>
      <c r="O7" s="1221"/>
      <c r="P7" s="1221"/>
      <c r="Q7" s="1221"/>
      <c r="R7" s="1221"/>
    </row>
    <row r="8" spans="1:18" s="11" customFormat="1" ht="29.45" customHeight="1">
      <c r="A8" s="1204" t="s">
        <v>1</v>
      </c>
      <c r="B8" s="1204" t="s">
        <v>2</v>
      </c>
      <c r="C8" s="1296" t="s">
        <v>635</v>
      </c>
      <c r="D8" s="1296"/>
      <c r="E8" s="1296"/>
      <c r="F8" s="1297"/>
      <c r="G8" s="1297"/>
      <c r="H8" s="1299" t="s">
        <v>625</v>
      </c>
      <c r="I8" s="1296"/>
      <c r="J8" s="1296"/>
      <c r="K8" s="1296"/>
      <c r="L8" s="1296"/>
      <c r="M8" s="1300" t="s">
        <v>626</v>
      </c>
      <c r="N8" s="1361"/>
      <c r="O8" s="1361"/>
      <c r="P8" s="1361"/>
      <c r="Q8" s="1301"/>
    </row>
    <row r="9" spans="1:18" s="11" customFormat="1" ht="38.25">
      <c r="A9" s="1204"/>
      <c r="B9" s="1204"/>
      <c r="C9" s="468" t="s">
        <v>627</v>
      </c>
      <c r="D9" s="468" t="s">
        <v>628</v>
      </c>
      <c r="E9" s="468" t="s">
        <v>604</v>
      </c>
      <c r="F9" s="469" t="s">
        <v>629</v>
      </c>
      <c r="G9" s="469" t="s">
        <v>619</v>
      </c>
      <c r="H9" s="468" t="s">
        <v>627</v>
      </c>
      <c r="I9" s="468" t="s">
        <v>628</v>
      </c>
      <c r="J9" s="468" t="s">
        <v>604</v>
      </c>
      <c r="K9" s="468" t="s">
        <v>629</v>
      </c>
      <c r="L9" s="468" t="s">
        <v>620</v>
      </c>
      <c r="M9" s="468" t="s">
        <v>627</v>
      </c>
      <c r="N9" s="468" t="s">
        <v>628</v>
      </c>
      <c r="O9" s="468" t="s">
        <v>604</v>
      </c>
      <c r="P9" s="469" t="s">
        <v>629</v>
      </c>
      <c r="Q9" s="468" t="s">
        <v>631</v>
      </c>
      <c r="R9" s="24"/>
    </row>
    <row r="10" spans="1:18" s="11" customFormat="1">
      <c r="A10" s="468">
        <v>1</v>
      </c>
      <c r="B10" s="468">
        <v>2</v>
      </c>
      <c r="C10" s="468">
        <v>3</v>
      </c>
      <c r="D10" s="468">
        <v>4</v>
      </c>
      <c r="E10" s="468">
        <v>5</v>
      </c>
      <c r="F10" s="469">
        <v>6</v>
      </c>
      <c r="G10" s="468">
        <v>7</v>
      </c>
      <c r="H10" s="468">
        <v>8</v>
      </c>
      <c r="I10" s="468">
        <v>9</v>
      </c>
      <c r="J10" s="468">
        <v>10</v>
      </c>
      <c r="K10" s="468">
        <v>11</v>
      </c>
      <c r="L10" s="468">
        <v>12</v>
      </c>
      <c r="M10" s="468">
        <v>13</v>
      </c>
      <c r="N10" s="463">
        <v>14</v>
      </c>
      <c r="O10" s="458">
        <v>15</v>
      </c>
      <c r="P10" s="468">
        <v>16</v>
      </c>
      <c r="Q10" s="468">
        <v>17</v>
      </c>
    </row>
    <row r="11" spans="1:18">
      <c r="A11" s="483">
        <v>1</v>
      </c>
      <c r="B11" s="494" t="s">
        <v>444</v>
      </c>
      <c r="C11" s="16">
        <v>17596</v>
      </c>
      <c r="D11" s="16">
        <v>0</v>
      </c>
      <c r="E11" s="16">
        <v>0</v>
      </c>
      <c r="F11" s="23">
        <v>153</v>
      </c>
      <c r="G11" s="23">
        <v>17749</v>
      </c>
      <c r="H11" s="16">
        <v>14956</v>
      </c>
      <c r="I11" s="16">
        <v>0</v>
      </c>
      <c r="J11" s="16">
        <v>0</v>
      </c>
      <c r="K11" s="16">
        <v>130</v>
      </c>
      <c r="L11" s="16">
        <v>15086</v>
      </c>
      <c r="M11" s="16">
        <v>3664220</v>
      </c>
      <c r="N11" s="16">
        <v>0</v>
      </c>
      <c r="O11" s="16">
        <v>0</v>
      </c>
      <c r="P11" s="16">
        <v>31850</v>
      </c>
      <c r="Q11" s="16">
        <v>3696070</v>
      </c>
    </row>
    <row r="12" spans="1:18">
      <c r="A12" s="483">
        <v>2</v>
      </c>
      <c r="B12" s="494" t="s">
        <v>446</v>
      </c>
      <c r="C12" s="16">
        <v>30545</v>
      </c>
      <c r="D12" s="16">
        <v>0</v>
      </c>
      <c r="E12" s="16">
        <v>0</v>
      </c>
      <c r="F12" s="23">
        <v>0</v>
      </c>
      <c r="G12" s="23">
        <v>30545</v>
      </c>
      <c r="H12" s="16">
        <v>21176</v>
      </c>
      <c r="I12" s="16">
        <v>0</v>
      </c>
      <c r="J12" s="16">
        <v>0</v>
      </c>
      <c r="K12" s="16">
        <v>0</v>
      </c>
      <c r="L12" s="16">
        <v>21176</v>
      </c>
      <c r="M12" s="16">
        <v>5145768</v>
      </c>
      <c r="N12" s="16">
        <v>0</v>
      </c>
      <c r="O12" s="16">
        <v>0</v>
      </c>
      <c r="P12" s="16">
        <v>0</v>
      </c>
      <c r="Q12" s="16">
        <v>5145768</v>
      </c>
    </row>
    <row r="13" spans="1:18">
      <c r="A13" s="483">
        <v>3</v>
      </c>
      <c r="B13" s="494" t="s">
        <v>445</v>
      </c>
      <c r="C13" s="16">
        <v>25480</v>
      </c>
      <c r="D13" s="16">
        <v>873</v>
      </c>
      <c r="E13" s="16">
        <v>0</v>
      </c>
      <c r="F13" s="23">
        <v>188</v>
      </c>
      <c r="G13" s="23">
        <v>26541</v>
      </c>
      <c r="H13" s="510">
        <v>23202</v>
      </c>
      <c r="I13" s="16">
        <v>0</v>
      </c>
      <c r="J13" s="16">
        <v>0</v>
      </c>
      <c r="K13" s="16">
        <v>0</v>
      </c>
      <c r="L13" s="16">
        <v>23202</v>
      </c>
      <c r="M13" s="16">
        <v>5684490</v>
      </c>
      <c r="N13" s="16">
        <v>0</v>
      </c>
      <c r="O13" s="16">
        <v>0</v>
      </c>
      <c r="P13" s="16">
        <v>0</v>
      </c>
      <c r="Q13" s="16">
        <v>5684490</v>
      </c>
    </row>
    <row r="14" spans="1:18">
      <c r="A14" s="483">
        <v>4</v>
      </c>
      <c r="B14" s="494" t="s">
        <v>447</v>
      </c>
      <c r="C14" s="16">
        <v>23983</v>
      </c>
      <c r="D14" s="16">
        <v>0</v>
      </c>
      <c r="E14" s="16">
        <v>0</v>
      </c>
      <c r="F14" s="23">
        <v>0</v>
      </c>
      <c r="G14" s="23">
        <v>23983</v>
      </c>
      <c r="H14" s="16">
        <v>15589</v>
      </c>
      <c r="I14" s="16">
        <v>0</v>
      </c>
      <c r="J14" s="16">
        <v>0</v>
      </c>
      <c r="K14" s="16">
        <v>0</v>
      </c>
      <c r="L14" s="16">
        <v>15589</v>
      </c>
      <c r="M14" s="16">
        <v>3632237</v>
      </c>
      <c r="N14" s="16">
        <v>0</v>
      </c>
      <c r="O14" s="16">
        <v>0</v>
      </c>
      <c r="P14" s="16">
        <v>0</v>
      </c>
      <c r="Q14" s="16">
        <v>3632237</v>
      </c>
    </row>
    <row r="15" spans="1:18">
      <c r="A15" s="483">
        <v>5</v>
      </c>
      <c r="B15" s="494" t="s">
        <v>448</v>
      </c>
      <c r="C15" s="16">
        <v>45686</v>
      </c>
      <c r="D15" s="16">
        <v>0</v>
      </c>
      <c r="E15" s="16">
        <v>900</v>
      </c>
      <c r="F15" s="23">
        <v>60</v>
      </c>
      <c r="G15" s="23">
        <v>46646</v>
      </c>
      <c r="H15" s="16">
        <v>37304</v>
      </c>
      <c r="I15" s="16">
        <v>0</v>
      </c>
      <c r="J15" s="16">
        <v>733</v>
      </c>
      <c r="K15" s="16">
        <v>49</v>
      </c>
      <c r="L15" s="16">
        <v>38086</v>
      </c>
      <c r="M15" s="16">
        <v>9102176</v>
      </c>
      <c r="N15" s="16">
        <v>0</v>
      </c>
      <c r="O15" s="16">
        <v>2294429</v>
      </c>
      <c r="P15" s="16">
        <v>11956</v>
      </c>
      <c r="Q15" s="16">
        <v>9343561</v>
      </c>
    </row>
    <row r="16" spans="1:18">
      <c r="A16" s="483">
        <v>6</v>
      </c>
      <c r="B16" s="494" t="s">
        <v>449</v>
      </c>
      <c r="C16" s="16">
        <v>63897</v>
      </c>
      <c r="D16" s="16">
        <v>84</v>
      </c>
      <c r="E16" s="16">
        <v>0</v>
      </c>
      <c r="F16" s="23">
        <v>52</v>
      </c>
      <c r="G16" s="23">
        <v>64033</v>
      </c>
      <c r="H16" s="16">
        <v>63803</v>
      </c>
      <c r="I16" s="16">
        <v>107</v>
      </c>
      <c r="J16" s="16">
        <v>0</v>
      </c>
      <c r="K16" s="16">
        <v>17</v>
      </c>
      <c r="L16" s="16">
        <v>63927</v>
      </c>
      <c r="M16" s="16">
        <v>15759341</v>
      </c>
      <c r="N16" s="16">
        <v>26429</v>
      </c>
      <c r="O16" s="16">
        <v>0</v>
      </c>
      <c r="P16" s="16">
        <v>4199</v>
      </c>
      <c r="Q16" s="16">
        <v>15789969</v>
      </c>
    </row>
    <row r="17" spans="1:17">
      <c r="A17" s="483">
        <v>7</v>
      </c>
      <c r="B17" s="494" t="s">
        <v>450</v>
      </c>
      <c r="C17" s="16">
        <v>65579</v>
      </c>
      <c r="D17" s="16">
        <v>514</v>
      </c>
      <c r="E17" s="16">
        <v>0</v>
      </c>
      <c r="F17" s="23">
        <v>3</v>
      </c>
      <c r="G17" s="23">
        <v>66096</v>
      </c>
      <c r="H17" s="16">
        <v>48299</v>
      </c>
      <c r="I17" s="16">
        <v>474</v>
      </c>
      <c r="J17" s="16">
        <v>0</v>
      </c>
      <c r="K17" s="16">
        <v>3</v>
      </c>
      <c r="L17" s="16">
        <v>48776</v>
      </c>
      <c r="M17" s="16">
        <v>11640059</v>
      </c>
      <c r="N17" s="16">
        <v>114234</v>
      </c>
      <c r="O17" s="16">
        <v>0</v>
      </c>
      <c r="P17" s="16">
        <v>723</v>
      </c>
      <c r="Q17" s="16">
        <v>11755016</v>
      </c>
    </row>
    <row r="18" spans="1:17">
      <c r="A18" s="483">
        <v>8</v>
      </c>
      <c r="B18" s="494" t="s">
        <v>451</v>
      </c>
      <c r="C18" s="16">
        <v>48599</v>
      </c>
      <c r="D18" s="16">
        <v>0</v>
      </c>
      <c r="E18" s="16">
        <v>0</v>
      </c>
      <c r="F18" s="23">
        <v>0</v>
      </c>
      <c r="G18" s="23">
        <v>48599</v>
      </c>
      <c r="H18" s="16">
        <v>31589</v>
      </c>
      <c r="I18" s="16">
        <v>0</v>
      </c>
      <c r="J18" s="16">
        <v>0</v>
      </c>
      <c r="K18" s="16">
        <v>0</v>
      </c>
      <c r="L18" s="16">
        <v>31589</v>
      </c>
      <c r="M18" s="16">
        <v>7802483</v>
      </c>
      <c r="N18" s="16">
        <v>0</v>
      </c>
      <c r="O18" s="16">
        <v>0</v>
      </c>
      <c r="P18" s="16">
        <v>0</v>
      </c>
      <c r="Q18" s="16">
        <v>7802483</v>
      </c>
    </row>
    <row r="19" spans="1:17">
      <c r="A19" s="483">
        <v>9</v>
      </c>
      <c r="B19" s="494" t="s">
        <v>452</v>
      </c>
      <c r="C19" s="16">
        <v>35016</v>
      </c>
      <c r="D19" s="16">
        <v>358</v>
      </c>
      <c r="E19" s="16">
        <v>0</v>
      </c>
      <c r="F19" s="23">
        <v>7756</v>
      </c>
      <c r="G19" s="23">
        <v>43130</v>
      </c>
      <c r="H19" s="16">
        <v>28017</v>
      </c>
      <c r="I19" s="16">
        <v>134</v>
      </c>
      <c r="J19" s="16">
        <v>0</v>
      </c>
      <c r="K19" s="16">
        <v>6190</v>
      </c>
      <c r="L19" s="16">
        <v>34341</v>
      </c>
      <c r="M19" s="16">
        <v>6808131</v>
      </c>
      <c r="N19" s="16">
        <v>32562</v>
      </c>
      <c r="O19" s="16">
        <v>0</v>
      </c>
      <c r="P19" s="16">
        <v>1504170</v>
      </c>
      <c r="Q19" s="16">
        <v>8344863</v>
      </c>
    </row>
    <row r="20" spans="1:17">
      <c r="A20" s="483">
        <v>10</v>
      </c>
      <c r="B20" s="494" t="s">
        <v>453</v>
      </c>
      <c r="C20" s="16">
        <v>25158</v>
      </c>
      <c r="D20" s="16">
        <v>982</v>
      </c>
      <c r="E20" s="16">
        <v>0</v>
      </c>
      <c r="F20" s="23">
        <v>243</v>
      </c>
      <c r="G20" s="23">
        <v>26383</v>
      </c>
      <c r="H20" s="16">
        <v>17336</v>
      </c>
      <c r="I20" s="16">
        <v>795</v>
      </c>
      <c r="J20" s="16">
        <v>0</v>
      </c>
      <c r="K20" s="16">
        <v>184</v>
      </c>
      <c r="L20" s="16">
        <v>18315</v>
      </c>
      <c r="M20" s="16">
        <v>4247320</v>
      </c>
      <c r="N20" s="16">
        <v>194775</v>
      </c>
      <c r="O20" s="16">
        <v>0</v>
      </c>
      <c r="P20" s="16">
        <v>45080</v>
      </c>
      <c r="Q20" s="16">
        <v>4487175</v>
      </c>
    </row>
    <row r="21" spans="1:17">
      <c r="A21" s="483">
        <v>11</v>
      </c>
      <c r="B21" s="494" t="s">
        <v>454</v>
      </c>
      <c r="C21" s="16">
        <v>88173</v>
      </c>
      <c r="D21" s="16">
        <v>0</v>
      </c>
      <c r="E21" s="16">
        <v>0</v>
      </c>
      <c r="F21" s="23">
        <v>264</v>
      </c>
      <c r="G21" s="23">
        <v>88437</v>
      </c>
      <c r="H21" s="16">
        <v>62202</v>
      </c>
      <c r="I21" s="16">
        <v>0</v>
      </c>
      <c r="J21" s="16">
        <v>0</v>
      </c>
      <c r="K21" s="16">
        <v>119</v>
      </c>
      <c r="L21" s="16">
        <v>62321</v>
      </c>
      <c r="M21" s="16">
        <v>15115086</v>
      </c>
      <c r="N21" s="16">
        <v>0</v>
      </c>
      <c r="O21" s="16">
        <v>0</v>
      </c>
      <c r="P21" s="16">
        <v>28917</v>
      </c>
      <c r="Q21" s="16">
        <v>15144003</v>
      </c>
    </row>
    <row r="22" spans="1:17">
      <c r="A22" s="483">
        <v>12</v>
      </c>
      <c r="B22" s="494" t="s">
        <v>455</v>
      </c>
      <c r="C22" s="16">
        <v>77649</v>
      </c>
      <c r="D22" s="16">
        <v>1268</v>
      </c>
      <c r="E22" s="16">
        <v>0</v>
      </c>
      <c r="F22" s="23">
        <v>122</v>
      </c>
      <c r="G22" s="23">
        <v>79039</v>
      </c>
      <c r="H22" s="16">
        <v>63268</v>
      </c>
      <c r="I22" s="16">
        <v>1068</v>
      </c>
      <c r="J22" s="16">
        <v>0</v>
      </c>
      <c r="K22" s="16">
        <v>104</v>
      </c>
      <c r="L22" s="16">
        <v>64440</v>
      </c>
      <c r="M22" s="16">
        <v>15184320</v>
      </c>
      <c r="N22" s="16">
        <v>256320</v>
      </c>
      <c r="O22" s="16">
        <v>0</v>
      </c>
      <c r="P22" s="16">
        <v>24960</v>
      </c>
      <c r="Q22" s="16">
        <v>15465600</v>
      </c>
    </row>
    <row r="23" spans="1:17">
      <c r="A23" s="483">
        <v>13</v>
      </c>
      <c r="B23" s="494" t="s">
        <v>456</v>
      </c>
      <c r="C23" s="16">
        <v>57008</v>
      </c>
      <c r="D23" s="16">
        <v>579</v>
      </c>
      <c r="E23" s="16">
        <v>1168</v>
      </c>
      <c r="F23" s="23">
        <v>76</v>
      </c>
      <c r="G23" s="23">
        <v>58831</v>
      </c>
      <c r="H23" s="16">
        <v>39906</v>
      </c>
      <c r="I23" s="16">
        <v>405</v>
      </c>
      <c r="J23" s="16">
        <v>818</v>
      </c>
      <c r="K23" s="16">
        <v>53</v>
      </c>
      <c r="L23" s="16">
        <v>41182</v>
      </c>
      <c r="M23" s="16">
        <v>9737064</v>
      </c>
      <c r="N23" s="16">
        <v>98820</v>
      </c>
      <c r="O23" s="16">
        <v>122700</v>
      </c>
      <c r="P23" s="16">
        <v>12932</v>
      </c>
      <c r="Q23" s="16">
        <v>9971516</v>
      </c>
    </row>
    <row r="24" spans="1:17">
      <c r="A24" s="483">
        <v>14</v>
      </c>
      <c r="B24" s="494" t="s">
        <v>457</v>
      </c>
      <c r="C24" s="16">
        <v>29355</v>
      </c>
      <c r="D24" s="16">
        <v>0</v>
      </c>
      <c r="E24" s="16">
        <v>0</v>
      </c>
      <c r="F24" s="23">
        <v>886</v>
      </c>
      <c r="G24" s="23">
        <v>30241</v>
      </c>
      <c r="H24" s="16">
        <v>17188</v>
      </c>
      <c r="I24" s="16">
        <v>0</v>
      </c>
      <c r="J24" s="16">
        <v>0</v>
      </c>
      <c r="K24" s="16">
        <v>503</v>
      </c>
      <c r="L24" s="16">
        <v>17691</v>
      </c>
      <c r="M24" s="16">
        <v>4176684</v>
      </c>
      <c r="N24" s="16">
        <v>0</v>
      </c>
      <c r="O24" s="16">
        <v>0</v>
      </c>
      <c r="P24" s="16">
        <v>122229</v>
      </c>
      <c r="Q24" s="16">
        <v>4298913</v>
      </c>
    </row>
    <row r="25" spans="1:17">
      <c r="A25" s="483">
        <v>15</v>
      </c>
      <c r="B25" s="494" t="s">
        <v>458</v>
      </c>
      <c r="C25" s="16">
        <v>46577</v>
      </c>
      <c r="D25" s="16">
        <v>92</v>
      </c>
      <c r="E25" s="16">
        <v>0</v>
      </c>
      <c r="F25" s="23">
        <v>213</v>
      </c>
      <c r="G25" s="23">
        <v>46882</v>
      </c>
      <c r="H25" s="16">
        <v>35399</v>
      </c>
      <c r="I25" s="16">
        <v>70</v>
      </c>
      <c r="J25" s="16">
        <v>0</v>
      </c>
      <c r="K25" s="16">
        <v>162</v>
      </c>
      <c r="L25" s="16">
        <v>35631</v>
      </c>
      <c r="M25" s="16">
        <v>8601957</v>
      </c>
      <c r="N25" s="16">
        <v>17010</v>
      </c>
      <c r="O25" s="16">
        <v>0</v>
      </c>
      <c r="P25" s="16">
        <v>39366</v>
      </c>
      <c r="Q25" s="16">
        <v>8658333</v>
      </c>
    </row>
    <row r="26" spans="1:17">
      <c r="A26" s="483">
        <v>16</v>
      </c>
      <c r="B26" s="494" t="s">
        <v>459</v>
      </c>
      <c r="C26" s="16">
        <v>75526</v>
      </c>
      <c r="D26" s="16">
        <v>0</v>
      </c>
      <c r="E26" s="16">
        <v>0</v>
      </c>
      <c r="F26" s="23">
        <v>0</v>
      </c>
      <c r="G26" s="23">
        <v>75526</v>
      </c>
      <c r="H26" s="16">
        <v>52868</v>
      </c>
      <c r="I26" s="16">
        <v>0</v>
      </c>
      <c r="J26" s="16">
        <v>0</v>
      </c>
      <c r="K26" s="16">
        <v>0</v>
      </c>
      <c r="L26" s="16">
        <v>52868</v>
      </c>
      <c r="M26" s="16">
        <v>12899792</v>
      </c>
      <c r="N26" s="16">
        <v>0</v>
      </c>
      <c r="O26" s="16">
        <v>0</v>
      </c>
      <c r="P26" s="16">
        <v>0</v>
      </c>
      <c r="Q26" s="16">
        <v>12899792</v>
      </c>
    </row>
    <row r="27" spans="1:17">
      <c r="A27" s="483">
        <v>17</v>
      </c>
      <c r="B27" s="494" t="s">
        <v>460</v>
      </c>
      <c r="C27" s="16">
        <v>39281</v>
      </c>
      <c r="D27" s="16">
        <v>0</v>
      </c>
      <c r="E27" s="16">
        <v>0</v>
      </c>
      <c r="F27" s="23">
        <v>0</v>
      </c>
      <c r="G27" s="23">
        <v>39281</v>
      </c>
      <c r="H27" s="16">
        <v>31425</v>
      </c>
      <c r="I27" s="16">
        <v>0</v>
      </c>
      <c r="J27" s="16">
        <v>0</v>
      </c>
      <c r="K27" s="16">
        <v>0</v>
      </c>
      <c r="L27" s="16">
        <v>31425</v>
      </c>
      <c r="M27" s="16">
        <v>7761975</v>
      </c>
      <c r="N27" s="16">
        <v>0</v>
      </c>
      <c r="O27" s="16">
        <v>0</v>
      </c>
      <c r="P27" s="16">
        <v>0</v>
      </c>
      <c r="Q27" s="16">
        <v>7761975</v>
      </c>
    </row>
    <row r="28" spans="1:17">
      <c r="A28" s="483">
        <v>18</v>
      </c>
      <c r="B28" s="494" t="s">
        <v>461</v>
      </c>
      <c r="C28" s="16">
        <v>51460</v>
      </c>
      <c r="D28" s="16">
        <v>122</v>
      </c>
      <c r="E28" s="16">
        <v>0</v>
      </c>
      <c r="F28" s="23">
        <v>539</v>
      </c>
      <c r="G28" s="23">
        <v>52121</v>
      </c>
      <c r="H28" s="16">
        <v>30591</v>
      </c>
      <c r="I28" s="16">
        <v>98</v>
      </c>
      <c r="J28" s="16">
        <v>0</v>
      </c>
      <c r="K28" s="16">
        <v>343</v>
      </c>
      <c r="L28" s="16">
        <v>31032</v>
      </c>
      <c r="M28" s="16">
        <v>7433613</v>
      </c>
      <c r="N28" s="16">
        <v>23814</v>
      </c>
      <c r="O28" s="16">
        <v>0</v>
      </c>
      <c r="P28" s="16">
        <v>83349</v>
      </c>
      <c r="Q28" s="16">
        <v>7540776</v>
      </c>
    </row>
    <row r="29" spans="1:17">
      <c r="A29" s="483">
        <v>19</v>
      </c>
      <c r="B29" s="494" t="s">
        <v>462</v>
      </c>
      <c r="C29" s="16">
        <v>39441</v>
      </c>
      <c r="D29" s="16">
        <v>2199</v>
      </c>
      <c r="E29" s="16">
        <v>1477</v>
      </c>
      <c r="F29" s="23">
        <v>559</v>
      </c>
      <c r="G29" s="23">
        <v>43676</v>
      </c>
      <c r="H29" s="16">
        <v>27609</v>
      </c>
      <c r="I29" s="16">
        <v>1539</v>
      </c>
      <c r="J29" s="16">
        <v>1033</v>
      </c>
      <c r="K29" s="16">
        <v>391</v>
      </c>
      <c r="L29" s="16">
        <v>30572</v>
      </c>
      <c r="M29" s="16">
        <v>6488115</v>
      </c>
      <c r="N29" s="16">
        <v>361665</v>
      </c>
      <c r="O29" s="16">
        <v>242755</v>
      </c>
      <c r="P29" s="16">
        <v>91885</v>
      </c>
      <c r="Q29" s="16">
        <v>7184420</v>
      </c>
    </row>
    <row r="30" spans="1:17">
      <c r="A30" s="483">
        <v>20</v>
      </c>
      <c r="B30" s="494" t="s">
        <v>463</v>
      </c>
      <c r="C30" s="16">
        <v>20728</v>
      </c>
      <c r="D30" s="16">
        <v>0</v>
      </c>
      <c r="E30" s="16">
        <v>0</v>
      </c>
      <c r="F30" s="23">
        <v>0</v>
      </c>
      <c r="G30" s="23">
        <v>20728</v>
      </c>
      <c r="H30" s="16">
        <v>13386</v>
      </c>
      <c r="I30" s="16">
        <v>0</v>
      </c>
      <c r="J30" s="16">
        <v>0</v>
      </c>
      <c r="K30" s="16">
        <v>0</v>
      </c>
      <c r="L30" s="16">
        <v>13386</v>
      </c>
      <c r="M30" s="16">
        <v>3266184</v>
      </c>
      <c r="N30" s="16">
        <v>0</v>
      </c>
      <c r="O30" s="16">
        <v>0</v>
      </c>
      <c r="P30" s="16">
        <v>0</v>
      </c>
      <c r="Q30" s="16">
        <v>3266184</v>
      </c>
    </row>
    <row r="31" spans="1:17">
      <c r="A31" s="483">
        <v>21</v>
      </c>
      <c r="B31" s="494" t="s">
        <v>464</v>
      </c>
      <c r="C31" s="16">
        <v>34887</v>
      </c>
      <c r="D31" s="16">
        <v>501</v>
      </c>
      <c r="E31" s="16">
        <v>0</v>
      </c>
      <c r="F31" s="23">
        <v>178</v>
      </c>
      <c r="G31" s="23">
        <v>35566</v>
      </c>
      <c r="H31" s="16">
        <v>27211</v>
      </c>
      <c r="I31" s="16">
        <v>391</v>
      </c>
      <c r="J31" s="16">
        <v>0</v>
      </c>
      <c r="K31" s="16">
        <v>139</v>
      </c>
      <c r="L31" s="16">
        <v>27741</v>
      </c>
      <c r="M31" s="16">
        <v>6585062</v>
      </c>
      <c r="N31" s="16">
        <v>94622</v>
      </c>
      <c r="O31" s="16">
        <v>0</v>
      </c>
      <c r="P31" s="16">
        <v>33638</v>
      </c>
      <c r="Q31" s="16">
        <v>6713322</v>
      </c>
    </row>
    <row r="32" spans="1:17">
      <c r="A32" s="483">
        <v>22</v>
      </c>
      <c r="B32" s="494" t="s">
        <v>465</v>
      </c>
      <c r="C32" s="16">
        <v>43131</v>
      </c>
      <c r="D32" s="16">
        <v>1844</v>
      </c>
      <c r="E32" s="16">
        <v>0</v>
      </c>
      <c r="F32" s="23">
        <v>1395</v>
      </c>
      <c r="G32" s="23">
        <f>C32+D32+E32+F32</f>
        <v>46370</v>
      </c>
      <c r="H32" s="16">
        <v>33383</v>
      </c>
      <c r="I32" s="16">
        <v>1423</v>
      </c>
      <c r="J32" s="16">
        <v>0</v>
      </c>
      <c r="K32" s="16">
        <v>1073</v>
      </c>
      <c r="L32" s="16">
        <f>H32+I32+J32+K32</f>
        <v>35879</v>
      </c>
      <c r="M32" s="16">
        <f>H32*246</f>
        <v>8212218</v>
      </c>
      <c r="N32" s="16">
        <f>I32*246</f>
        <v>350058</v>
      </c>
      <c r="O32" s="16">
        <f>J32*246</f>
        <v>0</v>
      </c>
      <c r="P32" s="16">
        <f>K32*246</f>
        <v>263958</v>
      </c>
      <c r="Q32" s="16">
        <f>L32*246</f>
        <v>8826234</v>
      </c>
    </row>
    <row r="33" spans="1:17">
      <c r="A33" s="483">
        <v>23</v>
      </c>
      <c r="B33" s="494" t="s">
        <v>466</v>
      </c>
      <c r="C33" s="16">
        <v>60276</v>
      </c>
      <c r="D33" s="16">
        <v>2107</v>
      </c>
      <c r="E33" s="16">
        <v>1290</v>
      </c>
      <c r="F33" s="23">
        <v>0</v>
      </c>
      <c r="G33" s="23">
        <v>63673</v>
      </c>
      <c r="H33" s="16">
        <v>44178</v>
      </c>
      <c r="I33" s="16">
        <v>1480</v>
      </c>
      <c r="J33" s="16">
        <v>909</v>
      </c>
      <c r="K33" s="16">
        <v>0</v>
      </c>
      <c r="L33" s="16">
        <v>46567</v>
      </c>
      <c r="M33" s="16">
        <v>10735254</v>
      </c>
      <c r="N33" s="16">
        <v>359640</v>
      </c>
      <c r="O33" s="16">
        <v>285426</v>
      </c>
      <c r="P33" s="16">
        <v>0</v>
      </c>
      <c r="Q33" s="16">
        <v>11380320</v>
      </c>
    </row>
    <row r="34" spans="1:17">
      <c r="A34" s="483">
        <v>24</v>
      </c>
      <c r="B34" s="494" t="s">
        <v>489</v>
      </c>
      <c r="C34" s="16">
        <v>51392</v>
      </c>
      <c r="D34" s="16">
        <v>2737</v>
      </c>
      <c r="E34" s="16">
        <v>0</v>
      </c>
      <c r="F34" s="23">
        <v>55</v>
      </c>
      <c r="G34" s="23">
        <v>54184</v>
      </c>
      <c r="H34" s="16">
        <v>35974</v>
      </c>
      <c r="I34" s="16">
        <v>1916</v>
      </c>
      <c r="J34" s="16">
        <v>0</v>
      </c>
      <c r="K34" s="16">
        <v>38</v>
      </c>
      <c r="L34" s="16">
        <v>37928</v>
      </c>
      <c r="M34" s="16">
        <v>8885578</v>
      </c>
      <c r="N34" s="16">
        <v>473252</v>
      </c>
      <c r="O34" s="16">
        <v>0</v>
      </c>
      <c r="P34" s="16">
        <v>9386</v>
      </c>
      <c r="Q34" s="16">
        <v>9368216</v>
      </c>
    </row>
    <row r="35" spans="1:17">
      <c r="A35" s="483">
        <v>25</v>
      </c>
      <c r="B35" s="494" t="s">
        <v>467</v>
      </c>
      <c r="C35" s="16">
        <v>56846</v>
      </c>
      <c r="D35" s="16">
        <v>0</v>
      </c>
      <c r="E35" s="16">
        <v>0</v>
      </c>
      <c r="F35" s="23">
        <v>25</v>
      </c>
      <c r="G35" s="23">
        <v>56871</v>
      </c>
      <c r="H35" s="16">
        <v>39816</v>
      </c>
      <c r="I35" s="16">
        <v>0</v>
      </c>
      <c r="J35" s="16">
        <v>0</v>
      </c>
      <c r="K35" s="16">
        <v>18</v>
      </c>
      <c r="L35" s="16">
        <v>39834</v>
      </c>
      <c r="M35" s="16">
        <v>9675288</v>
      </c>
      <c r="N35" s="16">
        <v>0</v>
      </c>
      <c r="O35" s="16">
        <v>0</v>
      </c>
      <c r="P35" s="16">
        <v>4374</v>
      </c>
      <c r="Q35" s="16">
        <v>9679662</v>
      </c>
    </row>
    <row r="36" spans="1:17">
      <c r="A36" s="483">
        <v>26</v>
      </c>
      <c r="B36" s="494" t="s">
        <v>468</v>
      </c>
      <c r="C36" s="16">
        <v>57455</v>
      </c>
      <c r="D36" s="16">
        <v>0</v>
      </c>
      <c r="E36" s="16">
        <v>0</v>
      </c>
      <c r="F36" s="23">
        <v>0</v>
      </c>
      <c r="G36" s="23">
        <v>57455</v>
      </c>
      <c r="H36" s="16">
        <v>37346</v>
      </c>
      <c r="I36" s="16">
        <v>0</v>
      </c>
      <c r="J36" s="16">
        <v>0</v>
      </c>
      <c r="K36" s="16">
        <v>0</v>
      </c>
      <c r="L36" s="16">
        <v>37346</v>
      </c>
      <c r="M36" s="16">
        <v>8738964</v>
      </c>
      <c r="N36" s="16">
        <v>0</v>
      </c>
      <c r="O36" s="16">
        <v>0</v>
      </c>
      <c r="P36" s="16">
        <v>0</v>
      </c>
      <c r="Q36" s="16">
        <v>8738964</v>
      </c>
    </row>
    <row r="37" spans="1:17">
      <c r="A37" s="483">
        <v>27</v>
      </c>
      <c r="B37" s="494" t="s">
        <v>469</v>
      </c>
      <c r="C37" s="16">
        <v>65877</v>
      </c>
      <c r="D37" s="16">
        <v>0</v>
      </c>
      <c r="E37" s="16">
        <v>0</v>
      </c>
      <c r="F37" s="23">
        <v>0</v>
      </c>
      <c r="G37" s="23">
        <v>65877</v>
      </c>
      <c r="H37" s="16">
        <v>46447</v>
      </c>
      <c r="I37" s="16">
        <v>0</v>
      </c>
      <c r="J37" s="16">
        <v>0</v>
      </c>
      <c r="K37" s="16">
        <v>0</v>
      </c>
      <c r="L37" s="16">
        <v>46447</v>
      </c>
      <c r="M37" s="16">
        <v>11100833</v>
      </c>
      <c r="N37" s="16">
        <v>0</v>
      </c>
      <c r="O37" s="16">
        <v>0</v>
      </c>
      <c r="P37" s="16">
        <v>0</v>
      </c>
      <c r="Q37" s="16">
        <v>11100833</v>
      </c>
    </row>
    <row r="38" spans="1:17">
      <c r="A38" s="483">
        <v>28</v>
      </c>
      <c r="B38" s="494" t="s">
        <v>470</v>
      </c>
      <c r="C38" s="16">
        <v>49701</v>
      </c>
      <c r="D38" s="16">
        <v>777</v>
      </c>
      <c r="E38" s="16">
        <v>0</v>
      </c>
      <c r="F38" s="23">
        <v>0</v>
      </c>
      <c r="G38" s="23">
        <v>50478</v>
      </c>
      <c r="H38" s="16">
        <v>39761</v>
      </c>
      <c r="I38" s="16">
        <v>622</v>
      </c>
      <c r="J38" s="16">
        <v>0</v>
      </c>
      <c r="K38" s="16">
        <v>0</v>
      </c>
      <c r="L38" s="16">
        <v>40383</v>
      </c>
      <c r="M38" s="16">
        <v>9820967</v>
      </c>
      <c r="N38" s="16">
        <v>153634</v>
      </c>
      <c r="O38" s="16">
        <v>0</v>
      </c>
      <c r="P38" s="16">
        <v>0</v>
      </c>
      <c r="Q38" s="16">
        <v>9974601</v>
      </c>
    </row>
    <row r="39" spans="1:17">
      <c r="A39" s="483">
        <v>29</v>
      </c>
      <c r="B39" s="494" t="s">
        <v>490</v>
      </c>
      <c r="C39" s="16">
        <v>35858</v>
      </c>
      <c r="D39" s="16">
        <v>252</v>
      </c>
      <c r="E39" s="16">
        <v>590</v>
      </c>
      <c r="F39" s="23">
        <v>0</v>
      </c>
      <c r="G39" s="23">
        <v>36700</v>
      </c>
      <c r="H39" s="16">
        <v>25101</v>
      </c>
      <c r="I39" s="16">
        <v>176</v>
      </c>
      <c r="J39" s="16">
        <v>413</v>
      </c>
      <c r="K39" s="16">
        <v>0</v>
      </c>
      <c r="L39" s="16">
        <v>25690</v>
      </c>
      <c r="M39" s="16">
        <v>6199947</v>
      </c>
      <c r="N39" s="16">
        <v>43472</v>
      </c>
      <c r="O39" s="16">
        <v>129269</v>
      </c>
      <c r="P39" s="16">
        <v>0</v>
      </c>
      <c r="Q39" s="16">
        <v>6372688</v>
      </c>
    </row>
    <row r="40" spans="1:17">
      <c r="A40" s="483">
        <v>30</v>
      </c>
      <c r="B40" s="494" t="s">
        <v>471</v>
      </c>
      <c r="C40" s="16">
        <v>67940</v>
      </c>
      <c r="D40" s="16">
        <v>1073</v>
      </c>
      <c r="E40" s="16">
        <v>0</v>
      </c>
      <c r="F40" s="23">
        <v>774</v>
      </c>
      <c r="G40" s="23">
        <v>69787</v>
      </c>
      <c r="H40" s="16">
        <v>39218</v>
      </c>
      <c r="I40" s="16">
        <v>680</v>
      </c>
      <c r="J40" s="16">
        <v>0</v>
      </c>
      <c r="K40" s="16">
        <v>478</v>
      </c>
      <c r="L40" s="16">
        <v>40376</v>
      </c>
      <c r="M40" s="16">
        <v>9255448</v>
      </c>
      <c r="N40" s="16">
        <v>160480</v>
      </c>
      <c r="O40" s="16">
        <v>0</v>
      </c>
      <c r="P40" s="16">
        <v>112808</v>
      </c>
      <c r="Q40" s="16">
        <v>9528736</v>
      </c>
    </row>
    <row r="41" spans="1:17">
      <c r="A41" s="483">
        <v>31</v>
      </c>
      <c r="B41" s="494" t="s">
        <v>472</v>
      </c>
      <c r="C41" s="16">
        <v>38728</v>
      </c>
      <c r="D41" s="16">
        <v>84</v>
      </c>
      <c r="E41" s="16">
        <v>0</v>
      </c>
      <c r="F41" s="23">
        <v>0</v>
      </c>
      <c r="G41" s="23">
        <v>38812</v>
      </c>
      <c r="H41" s="16">
        <v>25173</v>
      </c>
      <c r="I41" s="16">
        <v>55</v>
      </c>
      <c r="J41" s="16">
        <v>0</v>
      </c>
      <c r="K41" s="16">
        <v>0</v>
      </c>
      <c r="L41" s="16">
        <v>25228</v>
      </c>
      <c r="M41" s="16">
        <v>6167385</v>
      </c>
      <c r="N41" s="16">
        <v>13475</v>
      </c>
      <c r="O41" s="16">
        <v>0</v>
      </c>
      <c r="P41" s="16">
        <v>0</v>
      </c>
      <c r="Q41" s="16">
        <v>6180860</v>
      </c>
    </row>
    <row r="42" spans="1:17">
      <c r="A42" s="483">
        <v>32</v>
      </c>
      <c r="B42" s="494" t="s">
        <v>473</v>
      </c>
      <c r="C42" s="16">
        <v>21914</v>
      </c>
      <c r="D42" s="16">
        <v>435</v>
      </c>
      <c r="E42" s="16">
        <v>0</v>
      </c>
      <c r="F42" s="23">
        <v>36</v>
      </c>
      <c r="G42" s="23">
        <v>22385</v>
      </c>
      <c r="H42" s="16">
        <v>18846</v>
      </c>
      <c r="I42" s="16">
        <v>374</v>
      </c>
      <c r="J42" s="16">
        <v>0</v>
      </c>
      <c r="K42" s="16">
        <v>31</v>
      </c>
      <c r="L42" s="16">
        <v>19251</v>
      </c>
      <c r="M42" s="16">
        <v>4654962</v>
      </c>
      <c r="N42" s="16">
        <v>92378</v>
      </c>
      <c r="O42" s="16">
        <v>0</v>
      </c>
      <c r="P42" s="16">
        <v>7657</v>
      </c>
      <c r="Q42" s="16">
        <v>4754997</v>
      </c>
    </row>
    <row r="43" spans="1:17">
      <c r="A43" s="483">
        <v>33</v>
      </c>
      <c r="B43" s="494" t="s">
        <v>474</v>
      </c>
      <c r="C43" s="16">
        <v>46754</v>
      </c>
      <c r="D43" s="16">
        <v>0</v>
      </c>
      <c r="E43" s="16">
        <v>0</v>
      </c>
      <c r="F43" s="23">
        <v>0</v>
      </c>
      <c r="G43" s="23">
        <v>46754</v>
      </c>
      <c r="H43" s="16">
        <v>38016</v>
      </c>
      <c r="I43" s="16">
        <v>0</v>
      </c>
      <c r="J43" s="16">
        <v>0</v>
      </c>
      <c r="K43" s="16">
        <v>0</v>
      </c>
      <c r="L43" s="16">
        <v>38016</v>
      </c>
      <c r="M43" s="16">
        <v>9275904</v>
      </c>
      <c r="N43" s="16">
        <v>0</v>
      </c>
      <c r="O43" s="16">
        <v>0</v>
      </c>
      <c r="P43" s="16">
        <v>0</v>
      </c>
      <c r="Q43" s="16">
        <v>9275904</v>
      </c>
    </row>
    <row r="44" spans="1:17">
      <c r="A44" s="483">
        <v>34</v>
      </c>
      <c r="B44" s="494" t="s">
        <v>475</v>
      </c>
      <c r="C44" s="16">
        <v>52371</v>
      </c>
      <c r="D44" s="16">
        <v>0</v>
      </c>
      <c r="E44" s="16">
        <v>0</v>
      </c>
      <c r="F44" s="23">
        <v>405</v>
      </c>
      <c r="G44" s="23">
        <v>52776</v>
      </c>
      <c r="H44" s="16">
        <v>40116</v>
      </c>
      <c r="I44" s="16">
        <v>0</v>
      </c>
      <c r="J44" s="16">
        <v>0</v>
      </c>
      <c r="K44" s="16">
        <v>298</v>
      </c>
      <c r="L44" s="16">
        <v>40414</v>
      </c>
      <c r="M44" s="16">
        <v>978834</v>
      </c>
      <c r="N44" s="16">
        <v>0</v>
      </c>
      <c r="O44" s="16">
        <v>0</v>
      </c>
      <c r="P44" s="16">
        <v>72712</v>
      </c>
      <c r="Q44" s="16">
        <v>9861016</v>
      </c>
    </row>
    <row r="45" spans="1:17">
      <c r="A45" s="483">
        <v>35</v>
      </c>
      <c r="B45" s="494" t="s">
        <v>476</v>
      </c>
      <c r="C45" s="16">
        <v>52663</v>
      </c>
      <c r="D45" s="16">
        <v>97</v>
      </c>
      <c r="E45" s="16">
        <v>632</v>
      </c>
      <c r="F45" s="23">
        <v>98</v>
      </c>
      <c r="G45" s="23">
        <v>53490</v>
      </c>
      <c r="H45" s="16">
        <v>40918</v>
      </c>
      <c r="I45" s="16">
        <v>72</v>
      </c>
      <c r="J45" s="16">
        <v>453</v>
      </c>
      <c r="K45" s="16">
        <v>73</v>
      </c>
      <c r="L45" s="16">
        <v>41516</v>
      </c>
      <c r="M45" s="16">
        <v>9983992</v>
      </c>
      <c r="N45" s="16">
        <v>17568</v>
      </c>
      <c r="O45" s="16">
        <v>141336</v>
      </c>
      <c r="P45" s="16">
        <v>17812</v>
      </c>
      <c r="Q45" s="16">
        <v>10160708</v>
      </c>
    </row>
    <row r="46" spans="1:17">
      <c r="A46" s="483">
        <v>36</v>
      </c>
      <c r="B46" s="494" t="s">
        <v>491</v>
      </c>
      <c r="C46" s="16">
        <v>47508</v>
      </c>
      <c r="D46" s="16">
        <v>0</v>
      </c>
      <c r="E46" s="16">
        <v>0</v>
      </c>
      <c r="F46" s="23">
        <v>0</v>
      </c>
      <c r="G46" s="23">
        <v>47508</v>
      </c>
      <c r="H46" s="16">
        <v>21379</v>
      </c>
      <c r="I46" s="16">
        <v>0</v>
      </c>
      <c r="J46" s="16">
        <v>0</v>
      </c>
      <c r="K46" s="16">
        <v>0</v>
      </c>
      <c r="L46" s="16">
        <v>21379</v>
      </c>
      <c r="M46" s="16">
        <v>5152339</v>
      </c>
      <c r="N46" s="16">
        <v>0</v>
      </c>
      <c r="O46" s="16">
        <v>0</v>
      </c>
      <c r="P46" s="16">
        <v>0</v>
      </c>
      <c r="Q46" s="16">
        <v>5152339</v>
      </c>
    </row>
    <row r="47" spans="1:17">
      <c r="A47" s="483">
        <v>37</v>
      </c>
      <c r="B47" s="494" t="s">
        <v>477</v>
      </c>
      <c r="C47" s="16">
        <v>80091</v>
      </c>
      <c r="D47" s="16">
        <v>405</v>
      </c>
      <c r="E47" s="16">
        <v>1851</v>
      </c>
      <c r="F47" s="23">
        <v>1640</v>
      </c>
      <c r="G47" s="23">
        <v>83987</v>
      </c>
      <c r="H47" s="16">
        <v>56051</v>
      </c>
      <c r="I47" s="16">
        <v>283</v>
      </c>
      <c r="J47" s="16">
        <v>1203</v>
      </c>
      <c r="K47" s="16">
        <v>1146</v>
      </c>
      <c r="L47" s="16">
        <v>58683</v>
      </c>
      <c r="M47" s="16">
        <v>13620393</v>
      </c>
      <c r="N47" s="16">
        <v>68769</v>
      </c>
      <c r="O47" s="16">
        <v>376539</v>
      </c>
      <c r="P47" s="16">
        <v>278478</v>
      </c>
      <c r="Q47" s="16">
        <v>14344179</v>
      </c>
    </row>
    <row r="48" spans="1:17">
      <c r="A48" s="483">
        <v>38</v>
      </c>
      <c r="B48" s="494" t="s">
        <v>478</v>
      </c>
      <c r="C48" s="16">
        <v>89689</v>
      </c>
      <c r="D48" s="16">
        <v>1362</v>
      </c>
      <c r="E48" s="16">
        <v>0</v>
      </c>
      <c r="F48" s="23">
        <v>0</v>
      </c>
      <c r="G48" s="23">
        <v>91051</v>
      </c>
      <c r="H48" s="16">
        <v>66279</v>
      </c>
      <c r="I48" s="16">
        <v>881</v>
      </c>
      <c r="J48" s="16">
        <v>0</v>
      </c>
      <c r="K48" s="16">
        <v>0</v>
      </c>
      <c r="L48" s="16">
        <v>67160</v>
      </c>
      <c r="M48" s="16">
        <v>15840681</v>
      </c>
      <c r="N48" s="16">
        <v>210559</v>
      </c>
      <c r="O48" s="16">
        <v>0</v>
      </c>
      <c r="P48" s="16">
        <v>0</v>
      </c>
      <c r="Q48" s="16">
        <v>16051240</v>
      </c>
    </row>
    <row r="49" spans="1:17">
      <c r="A49" s="483">
        <v>39</v>
      </c>
      <c r="B49" s="494" t="s">
        <v>479</v>
      </c>
      <c r="C49" s="16">
        <v>82060</v>
      </c>
      <c r="D49" s="16">
        <v>533</v>
      </c>
      <c r="E49" s="16">
        <v>0</v>
      </c>
      <c r="F49" s="23">
        <v>587</v>
      </c>
      <c r="G49" s="23">
        <v>83180</v>
      </c>
      <c r="H49" s="16">
        <v>58305</v>
      </c>
      <c r="I49" s="16">
        <v>382</v>
      </c>
      <c r="J49" s="16">
        <v>0</v>
      </c>
      <c r="K49" s="16">
        <v>399</v>
      </c>
      <c r="L49" s="16">
        <v>59086</v>
      </c>
      <c r="M49" s="16">
        <v>13818285</v>
      </c>
      <c r="N49" s="16">
        <v>90539</v>
      </c>
      <c r="O49" s="16">
        <v>0</v>
      </c>
      <c r="P49" s="16">
        <v>94563</v>
      </c>
      <c r="Q49" s="16">
        <v>14003382</v>
      </c>
    </row>
    <row r="50" spans="1:17">
      <c r="A50" s="483">
        <v>40</v>
      </c>
      <c r="B50" s="494" t="s">
        <v>480</v>
      </c>
      <c r="C50" s="16">
        <v>42770</v>
      </c>
      <c r="D50" s="16">
        <v>103</v>
      </c>
      <c r="E50" s="16">
        <v>0</v>
      </c>
      <c r="F50" s="23">
        <v>574</v>
      </c>
      <c r="G50" s="23">
        <v>43447</v>
      </c>
      <c r="H50" s="16">
        <v>32091</v>
      </c>
      <c r="I50" s="16">
        <v>0</v>
      </c>
      <c r="J50" s="16">
        <v>0</v>
      </c>
      <c r="K50" s="16">
        <v>0</v>
      </c>
      <c r="L50" s="16">
        <v>32091</v>
      </c>
      <c r="M50" s="16">
        <v>7798113</v>
      </c>
      <c r="N50" s="16">
        <v>0</v>
      </c>
      <c r="O50" s="16">
        <v>0</v>
      </c>
      <c r="P50" s="16">
        <v>0</v>
      </c>
      <c r="Q50" s="16">
        <v>7798113</v>
      </c>
    </row>
    <row r="51" spans="1:17">
      <c r="A51" s="483">
        <v>41</v>
      </c>
      <c r="B51" s="494" t="s">
        <v>481</v>
      </c>
      <c r="C51" s="16">
        <v>56430</v>
      </c>
      <c r="D51" s="16">
        <v>179</v>
      </c>
      <c r="E51" s="16">
        <v>0</v>
      </c>
      <c r="F51" s="23">
        <v>321</v>
      </c>
      <c r="G51" s="23">
        <v>56930</v>
      </c>
      <c r="H51" s="16">
        <v>42103</v>
      </c>
      <c r="I51" s="16">
        <v>135</v>
      </c>
      <c r="J51" s="16">
        <v>0</v>
      </c>
      <c r="K51" s="16">
        <v>286</v>
      </c>
      <c r="L51" s="16">
        <v>42524</v>
      </c>
      <c r="M51" s="16">
        <v>10020514</v>
      </c>
      <c r="N51" s="16">
        <v>36414</v>
      </c>
      <c r="O51" s="16">
        <v>0</v>
      </c>
      <c r="P51" s="16">
        <v>68068</v>
      </c>
      <c r="Q51" s="16">
        <v>10124996</v>
      </c>
    </row>
    <row r="52" spans="1:17">
      <c r="A52" s="483">
        <v>42</v>
      </c>
      <c r="B52" s="494" t="s">
        <v>482</v>
      </c>
      <c r="C52" s="16">
        <v>48560</v>
      </c>
      <c r="D52" s="16">
        <v>0</v>
      </c>
      <c r="E52" s="16">
        <v>0</v>
      </c>
      <c r="F52" s="23">
        <v>27</v>
      </c>
      <c r="G52" s="23">
        <v>48587</v>
      </c>
      <c r="H52" s="16">
        <v>34963</v>
      </c>
      <c r="I52" s="16">
        <v>0</v>
      </c>
      <c r="J52" s="16">
        <v>0</v>
      </c>
      <c r="K52" s="16">
        <v>20</v>
      </c>
      <c r="L52" s="16">
        <v>34983</v>
      </c>
      <c r="M52" s="16">
        <v>8391120</v>
      </c>
      <c r="N52" s="16">
        <v>0</v>
      </c>
      <c r="O52" s="16">
        <v>0</v>
      </c>
      <c r="P52" s="16">
        <v>4800</v>
      </c>
      <c r="Q52" s="16">
        <v>8395920</v>
      </c>
    </row>
    <row r="53" spans="1:17">
      <c r="A53" s="483">
        <v>43</v>
      </c>
      <c r="B53" s="494" t="s">
        <v>483</v>
      </c>
      <c r="C53" s="16">
        <v>23953</v>
      </c>
      <c r="D53" s="16">
        <v>0</v>
      </c>
      <c r="E53" s="16">
        <v>0</v>
      </c>
      <c r="F53" s="23">
        <v>0</v>
      </c>
      <c r="G53" s="23">
        <v>23953</v>
      </c>
      <c r="H53" s="16">
        <v>16766</v>
      </c>
      <c r="I53" s="16">
        <v>0</v>
      </c>
      <c r="J53" s="16">
        <v>0</v>
      </c>
      <c r="K53" s="16">
        <v>0</v>
      </c>
      <c r="L53" s="16">
        <v>16766</v>
      </c>
      <c r="M53" s="16">
        <v>4107670</v>
      </c>
      <c r="N53" s="16">
        <v>0</v>
      </c>
      <c r="O53" s="16">
        <v>0</v>
      </c>
      <c r="P53" s="16">
        <v>0</v>
      </c>
      <c r="Q53" s="16">
        <v>4107670</v>
      </c>
    </row>
    <row r="54" spans="1:17">
      <c r="A54" s="483">
        <v>44</v>
      </c>
      <c r="B54" s="494" t="s">
        <v>484</v>
      </c>
      <c r="C54" s="16">
        <v>30031</v>
      </c>
      <c r="D54" s="16">
        <v>0</v>
      </c>
      <c r="E54" s="16">
        <v>0</v>
      </c>
      <c r="F54" s="23">
        <v>2335</v>
      </c>
      <c r="G54" s="23">
        <v>32366</v>
      </c>
      <c r="H54" s="16">
        <v>19520</v>
      </c>
      <c r="I54" s="16">
        <v>0</v>
      </c>
      <c r="J54" s="16">
        <v>0</v>
      </c>
      <c r="K54" s="16">
        <v>1518</v>
      </c>
      <c r="L54" s="16">
        <v>21038</v>
      </c>
      <c r="M54" s="16">
        <v>4684800</v>
      </c>
      <c r="N54" s="16">
        <v>0</v>
      </c>
      <c r="O54" s="16">
        <v>0</v>
      </c>
      <c r="P54" s="16">
        <v>364320</v>
      </c>
      <c r="Q54" s="16">
        <v>5049120</v>
      </c>
    </row>
    <row r="55" spans="1:17">
      <c r="A55" s="483">
        <v>45</v>
      </c>
      <c r="B55" s="494" t="s">
        <v>485</v>
      </c>
      <c r="C55" s="16">
        <v>88389</v>
      </c>
      <c r="D55" s="16">
        <v>0</v>
      </c>
      <c r="E55" s="16">
        <v>0</v>
      </c>
      <c r="F55" s="23">
        <v>0</v>
      </c>
      <c r="G55" s="23">
        <v>88389</v>
      </c>
      <c r="H55" s="16">
        <v>56675</v>
      </c>
      <c r="I55" s="16">
        <v>0</v>
      </c>
      <c r="J55" s="16">
        <v>0</v>
      </c>
      <c r="K55" s="16">
        <v>0</v>
      </c>
      <c r="L55" s="16">
        <v>56675</v>
      </c>
      <c r="M55" s="16">
        <v>13715350</v>
      </c>
      <c r="N55" s="16">
        <v>0</v>
      </c>
      <c r="O55" s="16">
        <v>0</v>
      </c>
      <c r="P55" s="16">
        <v>0</v>
      </c>
      <c r="Q55" s="16">
        <v>13715350</v>
      </c>
    </row>
    <row r="56" spans="1:17">
      <c r="A56" s="483">
        <v>46</v>
      </c>
      <c r="B56" s="494" t="s">
        <v>486</v>
      </c>
      <c r="C56" s="16">
        <v>55170</v>
      </c>
      <c r="D56" s="16">
        <v>0</v>
      </c>
      <c r="E56" s="16">
        <v>0</v>
      </c>
      <c r="F56" s="23">
        <v>75</v>
      </c>
      <c r="G56" s="23">
        <v>55245</v>
      </c>
      <c r="H56" s="16">
        <v>47459</v>
      </c>
      <c r="I56" s="16">
        <v>0</v>
      </c>
      <c r="J56" s="16">
        <v>0</v>
      </c>
      <c r="K56" s="16">
        <v>60</v>
      </c>
      <c r="L56" s="16">
        <v>47519</v>
      </c>
      <c r="M56" s="16">
        <v>11722373</v>
      </c>
      <c r="N56" s="16">
        <v>0</v>
      </c>
      <c r="O56" s="16">
        <v>0</v>
      </c>
      <c r="P56" s="16">
        <v>14820</v>
      </c>
      <c r="Q56" s="16">
        <v>1173193</v>
      </c>
    </row>
    <row r="57" spans="1:17">
      <c r="A57" s="483">
        <v>47</v>
      </c>
      <c r="B57" s="494" t="s">
        <v>487</v>
      </c>
      <c r="C57" s="16">
        <v>61871</v>
      </c>
      <c r="D57" s="16">
        <v>33</v>
      </c>
      <c r="E57" s="16">
        <v>0</v>
      </c>
      <c r="F57" s="23">
        <v>511</v>
      </c>
      <c r="G57" s="23">
        <v>62415</v>
      </c>
      <c r="H57" s="16">
        <v>43928</v>
      </c>
      <c r="I57" s="16">
        <v>23</v>
      </c>
      <c r="J57" s="16">
        <v>0</v>
      </c>
      <c r="K57" s="16">
        <v>362</v>
      </c>
      <c r="L57" s="16">
        <v>44313</v>
      </c>
      <c r="M57" s="16">
        <v>10454864</v>
      </c>
      <c r="N57" s="16">
        <v>5474</v>
      </c>
      <c r="O57" s="16">
        <v>0</v>
      </c>
      <c r="P57" s="16">
        <v>86156</v>
      </c>
      <c r="Q57" s="16">
        <v>10546494</v>
      </c>
    </row>
    <row r="58" spans="1:17">
      <c r="A58" s="483">
        <v>48</v>
      </c>
      <c r="B58" s="494" t="s">
        <v>492</v>
      </c>
      <c r="C58" s="16">
        <v>81197</v>
      </c>
      <c r="D58" s="16">
        <v>324</v>
      </c>
      <c r="E58" s="16">
        <v>0</v>
      </c>
      <c r="F58" s="23">
        <v>276</v>
      </c>
      <c r="G58" s="23">
        <v>81797</v>
      </c>
      <c r="H58" s="16">
        <v>52778</v>
      </c>
      <c r="I58" s="16">
        <v>211</v>
      </c>
      <c r="J58" s="16">
        <v>0</v>
      </c>
      <c r="K58" s="16">
        <v>179</v>
      </c>
      <c r="L58" s="16">
        <v>53168</v>
      </c>
      <c r="M58" s="16">
        <v>12719498</v>
      </c>
      <c r="N58" s="16">
        <v>50851</v>
      </c>
      <c r="O58" s="16">
        <v>0</v>
      </c>
      <c r="P58" s="16">
        <v>43139</v>
      </c>
      <c r="Q58" s="16">
        <v>12813488</v>
      </c>
    </row>
    <row r="59" spans="1:17">
      <c r="A59" s="483">
        <v>49</v>
      </c>
      <c r="B59" s="494" t="s">
        <v>493</v>
      </c>
      <c r="C59" s="16">
        <v>45654</v>
      </c>
      <c r="D59" s="16">
        <v>354</v>
      </c>
      <c r="E59" s="16">
        <v>0</v>
      </c>
      <c r="F59" s="23">
        <v>61</v>
      </c>
      <c r="G59" s="23">
        <v>46069</v>
      </c>
      <c r="H59" s="16">
        <v>34242</v>
      </c>
      <c r="I59" s="16">
        <v>266</v>
      </c>
      <c r="J59" s="16">
        <v>0</v>
      </c>
      <c r="K59" s="16">
        <v>47</v>
      </c>
      <c r="L59" s="16">
        <v>34555</v>
      </c>
      <c r="M59" s="16">
        <v>8355048</v>
      </c>
      <c r="N59" s="16">
        <v>64904</v>
      </c>
      <c r="O59" s="16">
        <v>0</v>
      </c>
      <c r="P59" s="16">
        <v>11468</v>
      </c>
      <c r="Q59" s="16">
        <v>8431420</v>
      </c>
    </row>
    <row r="60" spans="1:17">
      <c r="A60" s="483">
        <v>50</v>
      </c>
      <c r="B60" s="494" t="s">
        <v>488</v>
      </c>
      <c r="C60" s="16">
        <v>33044</v>
      </c>
      <c r="D60" s="16">
        <v>0</v>
      </c>
      <c r="E60" s="16">
        <v>0</v>
      </c>
      <c r="F60" s="23">
        <v>0</v>
      </c>
      <c r="G60" s="23">
        <v>33044</v>
      </c>
      <c r="H60" s="16">
        <v>23131</v>
      </c>
      <c r="I60" s="16">
        <v>0</v>
      </c>
      <c r="J60" s="16">
        <v>0</v>
      </c>
      <c r="K60" s="16">
        <v>0</v>
      </c>
      <c r="L60" s="16">
        <v>23131</v>
      </c>
      <c r="M60" s="16">
        <v>5574571</v>
      </c>
      <c r="N60" s="16">
        <v>0</v>
      </c>
      <c r="O60" s="16">
        <v>0</v>
      </c>
      <c r="P60" s="16">
        <v>0</v>
      </c>
      <c r="Q60" s="16">
        <v>5574571</v>
      </c>
    </row>
    <row r="61" spans="1:17">
      <c r="A61" s="483">
        <v>51</v>
      </c>
      <c r="B61" s="494" t="s">
        <v>494</v>
      </c>
      <c r="C61" s="16">
        <v>60308</v>
      </c>
      <c r="D61" s="16">
        <v>278</v>
      </c>
      <c r="E61" s="16">
        <v>0</v>
      </c>
      <c r="F61" s="23">
        <v>1449</v>
      </c>
      <c r="G61" s="23">
        <v>62035</v>
      </c>
      <c r="H61" s="16">
        <v>45106</v>
      </c>
      <c r="I61" s="16">
        <v>181</v>
      </c>
      <c r="J61" s="16">
        <v>0</v>
      </c>
      <c r="K61" s="16">
        <v>941</v>
      </c>
      <c r="L61" s="16">
        <v>46228</v>
      </c>
      <c r="M61" s="16">
        <v>12719892</v>
      </c>
      <c r="N61" s="16">
        <v>51042</v>
      </c>
      <c r="O61" s="16">
        <v>0</v>
      </c>
      <c r="P61" s="16">
        <v>265362</v>
      </c>
      <c r="Q61" s="16">
        <v>13036296</v>
      </c>
    </row>
    <row r="62" spans="1:17" s="687" customFormat="1">
      <c r="A62" s="719" t="s">
        <v>9</v>
      </c>
      <c r="B62" s="709"/>
      <c r="C62" s="709">
        <f>SUM(C11:C61)</f>
        <v>2569255</v>
      </c>
      <c r="D62" s="709">
        <f t="shared" ref="D62:Q62" si="0">SUM(D11:D61)</f>
        <v>20549</v>
      </c>
      <c r="E62" s="709">
        <f t="shared" si="0"/>
        <v>7908</v>
      </c>
      <c r="F62" s="709">
        <f t="shared" si="0"/>
        <v>21936</v>
      </c>
      <c r="G62" s="709">
        <f t="shared" si="0"/>
        <v>2619648</v>
      </c>
      <c r="H62" s="709">
        <f t="shared" si="0"/>
        <v>1857393</v>
      </c>
      <c r="I62" s="709">
        <f t="shared" si="0"/>
        <v>14241</v>
      </c>
      <c r="J62" s="709">
        <f t="shared" si="0"/>
        <v>5562</v>
      </c>
      <c r="K62" s="709">
        <f t="shared" si="0"/>
        <v>15354</v>
      </c>
      <c r="L62" s="709">
        <f t="shared" si="0"/>
        <v>1892550</v>
      </c>
      <c r="M62" s="709">
        <f t="shared" si="0"/>
        <v>443117162</v>
      </c>
      <c r="N62" s="709">
        <f t="shared" si="0"/>
        <v>3462760</v>
      </c>
      <c r="O62" s="709">
        <f t="shared" si="0"/>
        <v>3592454</v>
      </c>
      <c r="P62" s="709">
        <f t="shared" si="0"/>
        <v>3755135</v>
      </c>
      <c r="Q62" s="709">
        <f t="shared" si="0"/>
        <v>450107976</v>
      </c>
    </row>
    <row r="63" spans="1:17">
      <c r="A63" s="51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>
      <c r="A64" s="503" t="s">
        <v>608</v>
      </c>
      <c r="B64"/>
      <c r="C64"/>
      <c r="D64"/>
    </row>
    <row r="65" spans="1:18">
      <c r="A65" t="s">
        <v>609</v>
      </c>
      <c r="B65"/>
      <c r="C65"/>
      <c r="D65"/>
    </row>
    <row r="66" spans="1:18">
      <c r="A66" t="s">
        <v>610</v>
      </c>
      <c r="B66"/>
      <c r="C66"/>
      <c r="D66"/>
      <c r="I66" s="8"/>
      <c r="J66" s="8"/>
      <c r="K66" s="8"/>
      <c r="L66" s="8"/>
    </row>
    <row r="67" spans="1:18" customFormat="1">
      <c r="A67" s="285" t="s">
        <v>611</v>
      </c>
      <c r="J67" s="8"/>
      <c r="K67" s="8"/>
      <c r="L67" s="8"/>
    </row>
    <row r="68" spans="1:18" customFormat="1">
      <c r="C68" s="285" t="s">
        <v>636</v>
      </c>
      <c r="E68" s="9"/>
      <c r="F68" s="9"/>
      <c r="G68" s="9"/>
      <c r="H68" s="9"/>
      <c r="I68" s="9"/>
      <c r="J68" s="9"/>
      <c r="K68" s="9"/>
      <c r="L68" s="9"/>
      <c r="M68" s="9"/>
    </row>
    <row r="70" spans="1:18">
      <c r="A70" s="11" t="s">
        <v>5</v>
      </c>
      <c r="B70" s="11"/>
      <c r="C70" s="11"/>
      <c r="D70" s="11"/>
      <c r="E70" s="11"/>
      <c r="F70" s="11"/>
      <c r="G70" s="11">
        <f>G62+'enrolment vs availed_PY'!G62</f>
        <v>6809497</v>
      </c>
      <c r="I70" s="11"/>
      <c r="O70" s="1153" t="s">
        <v>6</v>
      </c>
      <c r="P70" s="1153"/>
      <c r="Q70" s="1286"/>
    </row>
    <row r="71" spans="1:18" ht="12.75" customHeight="1">
      <c r="A71" s="1153" t="s">
        <v>7</v>
      </c>
      <c r="B71" s="1153"/>
      <c r="C71" s="1153"/>
      <c r="D71" s="1153"/>
      <c r="E71" s="1153"/>
      <c r="F71" s="1153"/>
      <c r="G71" s="1153"/>
      <c r="H71" s="1153"/>
      <c r="I71" s="1153"/>
      <c r="J71" s="1153"/>
      <c r="K71" s="1153"/>
      <c r="L71" s="1153"/>
      <c r="M71" s="1153"/>
      <c r="N71" s="1153"/>
      <c r="O71" s="1153"/>
      <c r="P71" s="1153"/>
      <c r="Q71" s="1153"/>
    </row>
    <row r="72" spans="1:18">
      <c r="A72" s="1152" t="s">
        <v>632</v>
      </c>
      <c r="B72" s="1152"/>
      <c r="C72" s="1152"/>
      <c r="D72" s="1152"/>
      <c r="E72" s="1152"/>
      <c r="F72" s="1152"/>
      <c r="G72" s="1152"/>
      <c r="H72" s="1152"/>
      <c r="I72" s="1152"/>
      <c r="J72" s="1152"/>
      <c r="K72" s="1152"/>
      <c r="L72" s="1152"/>
      <c r="M72" s="1152"/>
      <c r="N72" s="1152"/>
      <c r="O72" s="1152"/>
      <c r="P72" s="1152"/>
      <c r="Q72" s="1152"/>
      <c r="R72" s="1152"/>
    </row>
    <row r="73" spans="1:18">
      <c r="A73" s="11"/>
      <c r="B73" s="11"/>
      <c r="C73" s="11"/>
      <c r="D73" s="11"/>
      <c r="E73" s="11"/>
      <c r="F73" s="11"/>
      <c r="N73" s="1151" t="s">
        <v>55</v>
      </c>
      <c r="O73" s="1151"/>
      <c r="P73" s="1151"/>
      <c r="Q73" s="1151"/>
    </row>
    <row r="74" spans="1:18">
      <c r="A74" s="1202"/>
      <c r="B74" s="1202"/>
      <c r="C74" s="1202"/>
      <c r="D74" s="1202"/>
      <c r="E74" s="1202"/>
      <c r="F74" s="1202"/>
      <c r="G74" s="1202"/>
      <c r="H74" s="1202"/>
      <c r="I74" s="1202"/>
      <c r="J74" s="1202"/>
      <c r="K74" s="1202"/>
      <c r="L74" s="1202"/>
    </row>
  </sheetData>
  <mergeCells count="16">
    <mergeCell ref="O1:Q1"/>
    <mergeCell ref="A2:L2"/>
    <mergeCell ref="A3:L3"/>
    <mergeCell ref="A5:L5"/>
    <mergeCell ref="A7:B7"/>
    <mergeCell ref="N7:R7"/>
    <mergeCell ref="A71:Q71"/>
    <mergeCell ref="A72:R72"/>
    <mergeCell ref="N73:Q73"/>
    <mergeCell ref="A74:L74"/>
    <mergeCell ref="A8:A9"/>
    <mergeCell ref="B8:B9"/>
    <mergeCell ref="C8:G8"/>
    <mergeCell ref="H8:L8"/>
    <mergeCell ref="M8:Q8"/>
    <mergeCell ref="O70:Q70"/>
  </mergeCells>
  <printOptions horizontalCentered="1"/>
  <pageMargins left="0.43" right="0.33" top="0.28000000000000003" bottom="0" header="0.31496062992126" footer="0.31496062992126"/>
  <pageSetup paperSize="9" scale="75" orientation="landscape" r:id="rId1"/>
  <rowBreaks count="1" manualBreakCount="1">
    <brk id="3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90" workbookViewId="0">
      <selection activeCell="O14" sqref="O14"/>
    </sheetView>
  </sheetViews>
  <sheetFormatPr defaultColWidth="9.140625" defaultRowHeight="12.75"/>
  <cols>
    <col min="1" max="1" width="6.7109375" style="12" customWidth="1"/>
    <col min="2" max="2" width="11.5703125" style="12" customWidth="1"/>
    <col min="3" max="3" width="12" style="12" customWidth="1"/>
    <col min="4" max="4" width="10.42578125" style="12" customWidth="1"/>
    <col min="5" max="5" width="10.140625" style="12" customWidth="1"/>
    <col min="6" max="6" width="13" style="12" customWidth="1"/>
    <col min="7" max="7" width="15.140625" style="12" customWidth="1"/>
    <col min="8" max="8" width="12.42578125" style="12" customWidth="1"/>
    <col min="9" max="9" width="12.140625" style="12" customWidth="1"/>
    <col min="10" max="10" width="11.7109375" style="12" customWidth="1"/>
    <col min="11" max="11" width="12" style="12" customWidth="1"/>
    <col min="12" max="12" width="14.140625" style="12" customWidth="1"/>
    <col min="13" max="16384" width="9.140625" style="12"/>
  </cols>
  <sheetData>
    <row r="1" spans="1:18" customFormat="1" ht="15">
      <c r="D1" s="30"/>
      <c r="E1" s="30"/>
      <c r="F1" s="30"/>
      <c r="G1" s="30"/>
      <c r="H1" s="30"/>
      <c r="I1" s="30"/>
      <c r="J1" s="30"/>
      <c r="K1" s="30"/>
      <c r="L1" s="1208" t="s">
        <v>36</v>
      </c>
      <c r="M1" s="1208"/>
      <c r="N1" s="37"/>
      <c r="O1" s="37"/>
    </row>
    <row r="2" spans="1:18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39"/>
      <c r="N2" s="39"/>
      <c r="O2" s="39"/>
    </row>
    <row r="3" spans="1:18" customFormat="1" ht="20.25">
      <c r="A3" s="1209" t="s">
        <v>354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38"/>
      <c r="N3" s="38"/>
      <c r="O3" s="38"/>
    </row>
    <row r="4" spans="1:18" customFormat="1" ht="10.5" customHeight="1"/>
    <row r="5" spans="1:18" ht="19.5" customHeight="1">
      <c r="A5" s="1211" t="s">
        <v>415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</row>
    <row r="6" spans="1:1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8">
      <c r="A7" s="1151" t="s">
        <v>96</v>
      </c>
      <c r="B7" s="1151"/>
      <c r="F7" s="1203" t="s">
        <v>11</v>
      </c>
      <c r="G7" s="1203"/>
      <c r="H7" s="1203"/>
      <c r="I7" s="1203"/>
      <c r="J7" s="1203"/>
      <c r="K7" s="1203"/>
      <c r="L7" s="1203"/>
    </row>
    <row r="8" spans="1:18">
      <c r="A8" s="11"/>
      <c r="F8" s="13"/>
      <c r="G8" s="83"/>
      <c r="H8" s="83"/>
      <c r="I8" s="1207" t="s">
        <v>363</v>
      </c>
      <c r="J8" s="1207"/>
      <c r="K8" s="1207"/>
      <c r="L8" s="1207"/>
    </row>
    <row r="9" spans="1:18" s="11" customFormat="1">
      <c r="A9" s="1204" t="s">
        <v>1</v>
      </c>
      <c r="B9" s="1204" t="s">
        <v>2</v>
      </c>
      <c r="C9" s="1205" t="s">
        <v>12</v>
      </c>
      <c r="D9" s="1206"/>
      <c r="E9" s="1206"/>
      <c r="F9" s="1206"/>
      <c r="G9" s="1206"/>
      <c r="H9" s="1205" t="s">
        <v>30</v>
      </c>
      <c r="I9" s="1206"/>
      <c r="J9" s="1206"/>
      <c r="K9" s="1206"/>
      <c r="L9" s="1206"/>
      <c r="Q9" s="24"/>
      <c r="R9" s="25"/>
    </row>
    <row r="10" spans="1:18" s="11" customFormat="1" ht="77.45" customHeight="1">
      <c r="A10" s="1204"/>
      <c r="B10" s="1204"/>
      <c r="C10" s="5" t="s">
        <v>361</v>
      </c>
      <c r="D10" s="5" t="s">
        <v>362</v>
      </c>
      <c r="E10" s="5" t="s">
        <v>41</v>
      </c>
      <c r="F10" s="5" t="s">
        <v>42</v>
      </c>
      <c r="G10" s="283" t="s">
        <v>416</v>
      </c>
      <c r="H10" s="5" t="s">
        <v>361</v>
      </c>
      <c r="I10" s="5" t="s">
        <v>362</v>
      </c>
      <c r="J10" s="5" t="s">
        <v>41</v>
      </c>
      <c r="K10" s="5" t="s">
        <v>42</v>
      </c>
      <c r="L10" s="283" t="s">
        <v>417</v>
      </c>
    </row>
    <row r="11" spans="1:18" s="11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>
      <c r="A12" s="15">
        <v>1</v>
      </c>
      <c r="B12" s="16"/>
      <c r="C12" s="16"/>
      <c r="D12" s="16"/>
      <c r="E12" s="16"/>
      <c r="F12" s="16"/>
      <c r="G12" s="16"/>
      <c r="H12" s="23"/>
      <c r="I12" s="23"/>
      <c r="J12" s="23"/>
      <c r="K12" s="23"/>
      <c r="L12" s="16"/>
    </row>
    <row r="13" spans="1:18">
      <c r="A13" s="15">
        <v>2</v>
      </c>
      <c r="B13" s="16"/>
      <c r="C13" s="16"/>
      <c r="D13" s="16"/>
      <c r="E13" s="16"/>
      <c r="F13" s="16"/>
      <c r="G13" s="16"/>
      <c r="H13" s="23"/>
      <c r="I13" s="23"/>
      <c r="J13" s="23"/>
      <c r="K13" s="23"/>
      <c r="L13" s="16"/>
    </row>
    <row r="14" spans="1:18">
      <c r="A14" s="15">
        <v>3</v>
      </c>
      <c r="B14" s="16"/>
      <c r="C14" s="16"/>
      <c r="D14" s="16"/>
      <c r="E14" s="16"/>
      <c r="F14" s="16"/>
      <c r="G14" s="16"/>
      <c r="H14" s="23"/>
      <c r="I14" s="23"/>
      <c r="J14" s="23"/>
      <c r="K14" s="23"/>
      <c r="L14" s="16"/>
    </row>
    <row r="15" spans="1:18">
      <c r="A15" s="15">
        <v>4</v>
      </c>
      <c r="B15" s="16"/>
      <c r="C15" s="16"/>
      <c r="D15" s="16"/>
      <c r="E15" s="16"/>
      <c r="F15" s="16"/>
      <c r="G15" s="16"/>
      <c r="H15" s="23"/>
      <c r="I15" s="23"/>
      <c r="J15" s="23"/>
      <c r="K15" s="23"/>
      <c r="L15" s="16"/>
    </row>
    <row r="16" spans="1:18">
      <c r="A16" s="15">
        <v>5</v>
      </c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16"/>
    </row>
    <row r="17" spans="1:12">
      <c r="A17" s="15">
        <v>6</v>
      </c>
      <c r="B17" s="16"/>
      <c r="C17" s="16"/>
      <c r="D17" s="16"/>
      <c r="E17" s="16"/>
      <c r="F17" s="16"/>
      <c r="G17" s="16"/>
      <c r="H17" s="23"/>
      <c r="I17" s="23"/>
      <c r="J17" s="23"/>
      <c r="K17" s="23"/>
      <c r="L17" s="16"/>
    </row>
    <row r="18" spans="1:12">
      <c r="A18" s="15">
        <v>7</v>
      </c>
      <c r="B18" s="16"/>
      <c r="C18" s="16"/>
      <c r="D18" s="16"/>
      <c r="E18" s="16"/>
      <c r="F18" s="16"/>
      <c r="G18" s="16"/>
      <c r="H18" s="23"/>
      <c r="I18" s="23"/>
      <c r="J18" s="23"/>
      <c r="K18" s="23"/>
      <c r="L18" s="16"/>
    </row>
    <row r="19" spans="1:12">
      <c r="A19" s="15">
        <v>8</v>
      </c>
      <c r="B19" s="16"/>
      <c r="C19" s="16"/>
      <c r="D19" s="16"/>
      <c r="E19" s="16"/>
      <c r="F19" s="16"/>
      <c r="G19" s="16"/>
      <c r="H19" s="23"/>
      <c r="I19" s="23"/>
      <c r="J19" s="23"/>
      <c r="K19" s="23"/>
      <c r="L19" s="16"/>
    </row>
    <row r="20" spans="1:12">
      <c r="A20" s="15">
        <v>9</v>
      </c>
      <c r="B20" s="16"/>
      <c r="C20" s="16"/>
      <c r="D20" s="16"/>
      <c r="E20" s="16"/>
      <c r="F20" s="16"/>
      <c r="G20" s="16"/>
      <c r="H20" s="23"/>
      <c r="I20" s="23"/>
      <c r="J20" s="23"/>
      <c r="K20" s="23"/>
      <c r="L20" s="16"/>
    </row>
    <row r="21" spans="1:12">
      <c r="A21" s="15">
        <v>10</v>
      </c>
      <c r="B21" s="16"/>
      <c r="C21" s="16"/>
      <c r="D21" s="16"/>
      <c r="E21" s="16"/>
      <c r="F21" s="16"/>
      <c r="G21" s="16"/>
      <c r="H21" s="23"/>
      <c r="I21" s="23"/>
      <c r="J21" s="23"/>
      <c r="K21" s="23"/>
      <c r="L21" s="16"/>
    </row>
    <row r="22" spans="1:12">
      <c r="A22" s="15">
        <v>11</v>
      </c>
      <c r="B22" s="16"/>
      <c r="C22" s="16"/>
      <c r="D22" s="16"/>
      <c r="E22" s="16"/>
      <c r="F22" s="16"/>
      <c r="G22" s="16"/>
      <c r="H22" s="23"/>
      <c r="I22" s="23"/>
      <c r="J22" s="23"/>
      <c r="K22" s="23"/>
      <c r="L22" s="16"/>
    </row>
    <row r="23" spans="1:12">
      <c r="A23" s="15">
        <v>12</v>
      </c>
      <c r="B23" s="16"/>
      <c r="C23" s="16"/>
      <c r="D23" s="16"/>
      <c r="E23" s="16"/>
      <c r="F23" s="16"/>
      <c r="G23" s="16"/>
      <c r="H23" s="23"/>
      <c r="I23" s="23"/>
      <c r="J23" s="23"/>
      <c r="K23" s="23"/>
      <c r="L23" s="16"/>
    </row>
    <row r="24" spans="1:12">
      <c r="A24" s="15">
        <v>13</v>
      </c>
      <c r="B24" s="16"/>
      <c r="C24" s="16"/>
      <c r="D24" s="16"/>
      <c r="E24" s="16"/>
      <c r="F24" s="16"/>
      <c r="G24" s="16"/>
      <c r="H24" s="23"/>
      <c r="I24" s="23"/>
      <c r="J24" s="23"/>
      <c r="K24" s="23"/>
      <c r="L24" s="16"/>
    </row>
    <row r="25" spans="1:12">
      <c r="A25" s="15">
        <v>14</v>
      </c>
      <c r="B25" s="16"/>
      <c r="C25" s="16"/>
      <c r="D25" s="16"/>
      <c r="E25" s="16"/>
      <c r="F25" s="16"/>
      <c r="G25" s="16"/>
      <c r="H25" s="23"/>
      <c r="I25" s="23"/>
      <c r="J25" s="23"/>
      <c r="K25" s="23"/>
      <c r="L25" s="16"/>
    </row>
    <row r="26" spans="1:12">
      <c r="A26" s="17" t="s">
        <v>3</v>
      </c>
      <c r="B26" s="16"/>
      <c r="C26" s="16"/>
      <c r="D26" s="16"/>
      <c r="E26" s="16"/>
      <c r="F26" s="16"/>
      <c r="G26" s="16"/>
      <c r="H26" s="23"/>
      <c r="I26" s="23"/>
      <c r="J26" s="23"/>
      <c r="K26" s="23"/>
      <c r="L26" s="16"/>
    </row>
    <row r="27" spans="1:12">
      <c r="A27" s="17" t="s">
        <v>3</v>
      </c>
      <c r="B27" s="16"/>
      <c r="C27" s="16"/>
      <c r="D27" s="16"/>
      <c r="E27" s="16"/>
      <c r="F27" s="16"/>
      <c r="G27" s="16"/>
      <c r="H27" s="23"/>
      <c r="I27" s="23"/>
      <c r="J27" s="23"/>
      <c r="K27" s="23"/>
      <c r="L27" s="16"/>
    </row>
    <row r="28" spans="1:12">
      <c r="A28" s="3" t="s">
        <v>9</v>
      </c>
      <c r="B28" s="16"/>
      <c r="C28" s="16"/>
      <c r="D28" s="16"/>
      <c r="E28" s="16"/>
      <c r="F28" s="16"/>
      <c r="G28" s="16"/>
      <c r="H28" s="23"/>
      <c r="I28" s="23"/>
      <c r="J28" s="23"/>
      <c r="K28" s="23"/>
      <c r="L28" s="16"/>
    </row>
    <row r="29" spans="1:12">
      <c r="A29" s="18" t="s">
        <v>418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" customHeight="1">
      <c r="A31" s="1153" t="s">
        <v>6</v>
      </c>
      <c r="B31" s="1153"/>
      <c r="C31" s="1153"/>
      <c r="D31" s="1153"/>
      <c r="E31" s="1153"/>
      <c r="F31" s="1153"/>
      <c r="G31" s="1153"/>
      <c r="H31" s="1153"/>
      <c r="I31" s="1153"/>
      <c r="J31" s="1153"/>
      <c r="K31" s="1153"/>
      <c r="L31" s="1153"/>
    </row>
    <row r="32" spans="1:12">
      <c r="A32" s="1153" t="s">
        <v>7</v>
      </c>
      <c r="B32" s="1153"/>
      <c r="C32" s="1153"/>
      <c r="D32" s="1153"/>
      <c r="E32" s="1153"/>
      <c r="F32" s="1153"/>
      <c r="G32" s="1153"/>
      <c r="H32" s="1153"/>
      <c r="I32" s="1153"/>
      <c r="J32" s="1153"/>
      <c r="K32" s="1153"/>
      <c r="L32" s="1153"/>
    </row>
    <row r="33" spans="1:12">
      <c r="A33" s="1153" t="s">
        <v>10</v>
      </c>
      <c r="B33" s="1153"/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</row>
    <row r="34" spans="1:12">
      <c r="A34" s="11" t="s">
        <v>13</v>
      </c>
      <c r="B34" s="11"/>
      <c r="C34" s="11"/>
      <c r="D34" s="11"/>
      <c r="E34" s="11"/>
      <c r="F34" s="11"/>
      <c r="J34" s="1151" t="s">
        <v>55</v>
      </c>
      <c r="K34" s="1151"/>
      <c r="L34" s="1151"/>
    </row>
    <row r="35" spans="1:12">
      <c r="A35" s="11"/>
    </row>
    <row r="36" spans="1:12">
      <c r="A36" s="1202"/>
      <c r="B36" s="1202"/>
      <c r="C36" s="1202"/>
      <c r="D36" s="1202"/>
      <c r="E36" s="1202"/>
      <c r="F36" s="1202"/>
      <c r="G36" s="1202"/>
      <c r="H36" s="1202"/>
      <c r="I36" s="1202"/>
      <c r="J36" s="1202"/>
      <c r="K36" s="1202"/>
      <c r="L36" s="1202"/>
    </row>
  </sheetData>
  <mergeCells count="16">
    <mergeCell ref="L1:M1"/>
    <mergeCell ref="A3:L3"/>
    <mergeCell ref="A2:L2"/>
    <mergeCell ref="A5:L5"/>
    <mergeCell ref="A7:B7"/>
    <mergeCell ref="A33:L33"/>
    <mergeCell ref="A36:L36"/>
    <mergeCell ref="F7:L7"/>
    <mergeCell ref="A9:A10"/>
    <mergeCell ref="B9:B10"/>
    <mergeCell ref="A31:L31"/>
    <mergeCell ref="J34:L34"/>
    <mergeCell ref="A32:L32"/>
    <mergeCell ref="C9:G9"/>
    <mergeCell ref="H9:L9"/>
    <mergeCell ref="I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3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topLeftCell="A37" zoomScaleSheetLayoutView="100" workbookViewId="0">
      <selection activeCell="I61" sqref="I61"/>
    </sheetView>
  </sheetViews>
  <sheetFormatPr defaultRowHeight="12.75"/>
  <cols>
    <col min="1" max="1" width="6" customWidth="1"/>
    <col min="2" max="2" width="19.42578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  <col min="257" max="257" width="6" customWidth="1"/>
    <col min="258" max="258" width="19.42578125" customWidth="1"/>
    <col min="259" max="259" width="17.28515625" customWidth="1"/>
    <col min="260" max="260" width="19" customWidth="1"/>
    <col min="261" max="261" width="19.7109375" customWidth="1"/>
    <col min="262" max="262" width="18.85546875" customWidth="1"/>
    <col min="263" max="263" width="15.28515625" customWidth="1"/>
    <col min="513" max="513" width="6" customWidth="1"/>
    <col min="514" max="514" width="19.42578125" customWidth="1"/>
    <col min="515" max="515" width="17.28515625" customWidth="1"/>
    <col min="516" max="516" width="19" customWidth="1"/>
    <col min="517" max="517" width="19.7109375" customWidth="1"/>
    <col min="518" max="518" width="18.85546875" customWidth="1"/>
    <col min="519" max="519" width="15.28515625" customWidth="1"/>
    <col min="769" max="769" width="6" customWidth="1"/>
    <col min="770" max="770" width="19.42578125" customWidth="1"/>
    <col min="771" max="771" width="17.28515625" customWidth="1"/>
    <col min="772" max="772" width="19" customWidth="1"/>
    <col min="773" max="773" width="19.7109375" customWidth="1"/>
    <col min="774" max="774" width="18.85546875" customWidth="1"/>
    <col min="775" max="775" width="15.28515625" customWidth="1"/>
    <col min="1025" max="1025" width="6" customWidth="1"/>
    <col min="1026" max="1026" width="19.42578125" customWidth="1"/>
    <col min="1027" max="1027" width="17.28515625" customWidth="1"/>
    <col min="1028" max="1028" width="19" customWidth="1"/>
    <col min="1029" max="1029" width="19.7109375" customWidth="1"/>
    <col min="1030" max="1030" width="18.85546875" customWidth="1"/>
    <col min="1031" max="1031" width="15.28515625" customWidth="1"/>
    <col min="1281" max="1281" width="6" customWidth="1"/>
    <col min="1282" max="1282" width="19.42578125" customWidth="1"/>
    <col min="1283" max="1283" width="17.28515625" customWidth="1"/>
    <col min="1284" max="1284" width="19" customWidth="1"/>
    <col min="1285" max="1285" width="19.7109375" customWidth="1"/>
    <col min="1286" max="1286" width="18.85546875" customWidth="1"/>
    <col min="1287" max="1287" width="15.28515625" customWidth="1"/>
    <col min="1537" max="1537" width="6" customWidth="1"/>
    <col min="1538" max="1538" width="19.42578125" customWidth="1"/>
    <col min="1539" max="1539" width="17.28515625" customWidth="1"/>
    <col min="1540" max="1540" width="19" customWidth="1"/>
    <col min="1541" max="1541" width="19.7109375" customWidth="1"/>
    <col min="1542" max="1542" width="18.85546875" customWidth="1"/>
    <col min="1543" max="1543" width="15.28515625" customWidth="1"/>
    <col min="1793" max="1793" width="6" customWidth="1"/>
    <col min="1794" max="1794" width="19.42578125" customWidth="1"/>
    <col min="1795" max="1795" width="17.28515625" customWidth="1"/>
    <col min="1796" max="1796" width="19" customWidth="1"/>
    <col min="1797" max="1797" width="19.7109375" customWidth="1"/>
    <col min="1798" max="1798" width="18.85546875" customWidth="1"/>
    <col min="1799" max="1799" width="15.28515625" customWidth="1"/>
    <col min="2049" max="2049" width="6" customWidth="1"/>
    <col min="2050" max="2050" width="19.42578125" customWidth="1"/>
    <col min="2051" max="2051" width="17.28515625" customWidth="1"/>
    <col min="2052" max="2052" width="19" customWidth="1"/>
    <col min="2053" max="2053" width="19.7109375" customWidth="1"/>
    <col min="2054" max="2054" width="18.85546875" customWidth="1"/>
    <col min="2055" max="2055" width="15.28515625" customWidth="1"/>
    <col min="2305" max="2305" width="6" customWidth="1"/>
    <col min="2306" max="2306" width="19.42578125" customWidth="1"/>
    <col min="2307" max="2307" width="17.28515625" customWidth="1"/>
    <col min="2308" max="2308" width="19" customWidth="1"/>
    <col min="2309" max="2309" width="19.7109375" customWidth="1"/>
    <col min="2310" max="2310" width="18.85546875" customWidth="1"/>
    <col min="2311" max="2311" width="15.28515625" customWidth="1"/>
    <col min="2561" max="2561" width="6" customWidth="1"/>
    <col min="2562" max="2562" width="19.42578125" customWidth="1"/>
    <col min="2563" max="2563" width="17.28515625" customWidth="1"/>
    <col min="2564" max="2564" width="19" customWidth="1"/>
    <col min="2565" max="2565" width="19.7109375" customWidth="1"/>
    <col min="2566" max="2566" width="18.85546875" customWidth="1"/>
    <col min="2567" max="2567" width="15.28515625" customWidth="1"/>
    <col min="2817" max="2817" width="6" customWidth="1"/>
    <col min="2818" max="2818" width="19.42578125" customWidth="1"/>
    <col min="2819" max="2819" width="17.28515625" customWidth="1"/>
    <col min="2820" max="2820" width="19" customWidth="1"/>
    <col min="2821" max="2821" width="19.7109375" customWidth="1"/>
    <col min="2822" max="2822" width="18.85546875" customWidth="1"/>
    <col min="2823" max="2823" width="15.28515625" customWidth="1"/>
    <col min="3073" max="3073" width="6" customWidth="1"/>
    <col min="3074" max="3074" width="19.42578125" customWidth="1"/>
    <col min="3075" max="3075" width="17.28515625" customWidth="1"/>
    <col min="3076" max="3076" width="19" customWidth="1"/>
    <col min="3077" max="3077" width="19.7109375" customWidth="1"/>
    <col min="3078" max="3078" width="18.85546875" customWidth="1"/>
    <col min="3079" max="3079" width="15.28515625" customWidth="1"/>
    <col min="3329" max="3329" width="6" customWidth="1"/>
    <col min="3330" max="3330" width="19.42578125" customWidth="1"/>
    <col min="3331" max="3331" width="17.28515625" customWidth="1"/>
    <col min="3332" max="3332" width="19" customWidth="1"/>
    <col min="3333" max="3333" width="19.7109375" customWidth="1"/>
    <col min="3334" max="3334" width="18.85546875" customWidth="1"/>
    <col min="3335" max="3335" width="15.28515625" customWidth="1"/>
    <col min="3585" max="3585" width="6" customWidth="1"/>
    <col min="3586" max="3586" width="19.42578125" customWidth="1"/>
    <col min="3587" max="3587" width="17.28515625" customWidth="1"/>
    <col min="3588" max="3588" width="19" customWidth="1"/>
    <col min="3589" max="3589" width="19.7109375" customWidth="1"/>
    <col min="3590" max="3590" width="18.85546875" customWidth="1"/>
    <col min="3591" max="3591" width="15.28515625" customWidth="1"/>
    <col min="3841" max="3841" width="6" customWidth="1"/>
    <col min="3842" max="3842" width="19.42578125" customWidth="1"/>
    <col min="3843" max="3843" width="17.28515625" customWidth="1"/>
    <col min="3844" max="3844" width="19" customWidth="1"/>
    <col min="3845" max="3845" width="19.7109375" customWidth="1"/>
    <col min="3846" max="3846" width="18.85546875" customWidth="1"/>
    <col min="3847" max="3847" width="15.28515625" customWidth="1"/>
    <col min="4097" max="4097" width="6" customWidth="1"/>
    <col min="4098" max="4098" width="19.42578125" customWidth="1"/>
    <col min="4099" max="4099" width="17.28515625" customWidth="1"/>
    <col min="4100" max="4100" width="19" customWidth="1"/>
    <col min="4101" max="4101" width="19.7109375" customWidth="1"/>
    <col min="4102" max="4102" width="18.85546875" customWidth="1"/>
    <col min="4103" max="4103" width="15.28515625" customWidth="1"/>
    <col min="4353" max="4353" width="6" customWidth="1"/>
    <col min="4354" max="4354" width="19.42578125" customWidth="1"/>
    <col min="4355" max="4355" width="17.28515625" customWidth="1"/>
    <col min="4356" max="4356" width="19" customWidth="1"/>
    <col min="4357" max="4357" width="19.7109375" customWidth="1"/>
    <col min="4358" max="4358" width="18.85546875" customWidth="1"/>
    <col min="4359" max="4359" width="15.28515625" customWidth="1"/>
    <col min="4609" max="4609" width="6" customWidth="1"/>
    <col min="4610" max="4610" width="19.42578125" customWidth="1"/>
    <col min="4611" max="4611" width="17.28515625" customWidth="1"/>
    <col min="4612" max="4612" width="19" customWidth="1"/>
    <col min="4613" max="4613" width="19.7109375" customWidth="1"/>
    <col min="4614" max="4614" width="18.85546875" customWidth="1"/>
    <col min="4615" max="4615" width="15.28515625" customWidth="1"/>
    <col min="4865" max="4865" width="6" customWidth="1"/>
    <col min="4866" max="4866" width="19.42578125" customWidth="1"/>
    <col min="4867" max="4867" width="17.28515625" customWidth="1"/>
    <col min="4868" max="4868" width="19" customWidth="1"/>
    <col min="4869" max="4869" width="19.7109375" customWidth="1"/>
    <col min="4870" max="4870" width="18.85546875" customWidth="1"/>
    <col min="4871" max="4871" width="15.28515625" customWidth="1"/>
    <col min="5121" max="5121" width="6" customWidth="1"/>
    <col min="5122" max="5122" width="19.42578125" customWidth="1"/>
    <col min="5123" max="5123" width="17.28515625" customWidth="1"/>
    <col min="5124" max="5124" width="19" customWidth="1"/>
    <col min="5125" max="5125" width="19.7109375" customWidth="1"/>
    <col min="5126" max="5126" width="18.85546875" customWidth="1"/>
    <col min="5127" max="5127" width="15.28515625" customWidth="1"/>
    <col min="5377" max="5377" width="6" customWidth="1"/>
    <col min="5378" max="5378" width="19.42578125" customWidth="1"/>
    <col min="5379" max="5379" width="17.28515625" customWidth="1"/>
    <col min="5380" max="5380" width="19" customWidth="1"/>
    <col min="5381" max="5381" width="19.7109375" customWidth="1"/>
    <col min="5382" max="5382" width="18.85546875" customWidth="1"/>
    <col min="5383" max="5383" width="15.28515625" customWidth="1"/>
    <col min="5633" max="5633" width="6" customWidth="1"/>
    <col min="5634" max="5634" width="19.42578125" customWidth="1"/>
    <col min="5635" max="5635" width="17.28515625" customWidth="1"/>
    <col min="5636" max="5636" width="19" customWidth="1"/>
    <col min="5637" max="5637" width="19.7109375" customWidth="1"/>
    <col min="5638" max="5638" width="18.85546875" customWidth="1"/>
    <col min="5639" max="5639" width="15.28515625" customWidth="1"/>
    <col min="5889" max="5889" width="6" customWidth="1"/>
    <col min="5890" max="5890" width="19.42578125" customWidth="1"/>
    <col min="5891" max="5891" width="17.28515625" customWidth="1"/>
    <col min="5892" max="5892" width="19" customWidth="1"/>
    <col min="5893" max="5893" width="19.7109375" customWidth="1"/>
    <col min="5894" max="5894" width="18.85546875" customWidth="1"/>
    <col min="5895" max="5895" width="15.28515625" customWidth="1"/>
    <col min="6145" max="6145" width="6" customWidth="1"/>
    <col min="6146" max="6146" width="19.42578125" customWidth="1"/>
    <col min="6147" max="6147" width="17.28515625" customWidth="1"/>
    <col min="6148" max="6148" width="19" customWidth="1"/>
    <col min="6149" max="6149" width="19.7109375" customWidth="1"/>
    <col min="6150" max="6150" width="18.85546875" customWidth="1"/>
    <col min="6151" max="6151" width="15.28515625" customWidth="1"/>
    <col min="6401" max="6401" width="6" customWidth="1"/>
    <col min="6402" max="6402" width="19.42578125" customWidth="1"/>
    <col min="6403" max="6403" width="17.28515625" customWidth="1"/>
    <col min="6404" max="6404" width="19" customWidth="1"/>
    <col min="6405" max="6405" width="19.7109375" customWidth="1"/>
    <col min="6406" max="6406" width="18.85546875" customWidth="1"/>
    <col min="6407" max="6407" width="15.28515625" customWidth="1"/>
    <col min="6657" max="6657" width="6" customWidth="1"/>
    <col min="6658" max="6658" width="19.42578125" customWidth="1"/>
    <col min="6659" max="6659" width="17.28515625" customWidth="1"/>
    <col min="6660" max="6660" width="19" customWidth="1"/>
    <col min="6661" max="6661" width="19.7109375" customWidth="1"/>
    <col min="6662" max="6662" width="18.85546875" customWidth="1"/>
    <col min="6663" max="6663" width="15.28515625" customWidth="1"/>
    <col min="6913" max="6913" width="6" customWidth="1"/>
    <col min="6914" max="6914" width="19.42578125" customWidth="1"/>
    <col min="6915" max="6915" width="17.28515625" customWidth="1"/>
    <col min="6916" max="6916" width="19" customWidth="1"/>
    <col min="6917" max="6917" width="19.7109375" customWidth="1"/>
    <col min="6918" max="6918" width="18.85546875" customWidth="1"/>
    <col min="6919" max="6919" width="15.28515625" customWidth="1"/>
    <col min="7169" max="7169" width="6" customWidth="1"/>
    <col min="7170" max="7170" width="19.42578125" customWidth="1"/>
    <col min="7171" max="7171" width="17.28515625" customWidth="1"/>
    <col min="7172" max="7172" width="19" customWidth="1"/>
    <col min="7173" max="7173" width="19.7109375" customWidth="1"/>
    <col min="7174" max="7174" width="18.85546875" customWidth="1"/>
    <col min="7175" max="7175" width="15.28515625" customWidth="1"/>
    <col min="7425" max="7425" width="6" customWidth="1"/>
    <col min="7426" max="7426" width="19.42578125" customWidth="1"/>
    <col min="7427" max="7427" width="17.28515625" customWidth="1"/>
    <col min="7428" max="7428" width="19" customWidth="1"/>
    <col min="7429" max="7429" width="19.7109375" customWidth="1"/>
    <col min="7430" max="7430" width="18.85546875" customWidth="1"/>
    <col min="7431" max="7431" width="15.28515625" customWidth="1"/>
    <col min="7681" max="7681" width="6" customWidth="1"/>
    <col min="7682" max="7682" width="19.42578125" customWidth="1"/>
    <col min="7683" max="7683" width="17.28515625" customWidth="1"/>
    <col min="7684" max="7684" width="19" customWidth="1"/>
    <col min="7685" max="7685" width="19.7109375" customWidth="1"/>
    <col min="7686" max="7686" width="18.85546875" customWidth="1"/>
    <col min="7687" max="7687" width="15.28515625" customWidth="1"/>
    <col min="7937" max="7937" width="6" customWidth="1"/>
    <col min="7938" max="7938" width="19.42578125" customWidth="1"/>
    <col min="7939" max="7939" width="17.28515625" customWidth="1"/>
    <col min="7940" max="7940" width="19" customWidth="1"/>
    <col min="7941" max="7941" width="19.7109375" customWidth="1"/>
    <col min="7942" max="7942" width="18.85546875" customWidth="1"/>
    <col min="7943" max="7943" width="15.28515625" customWidth="1"/>
    <col min="8193" max="8193" width="6" customWidth="1"/>
    <col min="8194" max="8194" width="19.42578125" customWidth="1"/>
    <col min="8195" max="8195" width="17.28515625" customWidth="1"/>
    <col min="8196" max="8196" width="19" customWidth="1"/>
    <col min="8197" max="8197" width="19.7109375" customWidth="1"/>
    <col min="8198" max="8198" width="18.85546875" customWidth="1"/>
    <col min="8199" max="8199" width="15.28515625" customWidth="1"/>
    <col min="8449" max="8449" width="6" customWidth="1"/>
    <col min="8450" max="8450" width="19.42578125" customWidth="1"/>
    <col min="8451" max="8451" width="17.28515625" customWidth="1"/>
    <col min="8452" max="8452" width="19" customWidth="1"/>
    <col min="8453" max="8453" width="19.7109375" customWidth="1"/>
    <col min="8454" max="8454" width="18.85546875" customWidth="1"/>
    <col min="8455" max="8455" width="15.28515625" customWidth="1"/>
    <col min="8705" max="8705" width="6" customWidth="1"/>
    <col min="8706" max="8706" width="19.42578125" customWidth="1"/>
    <col min="8707" max="8707" width="17.28515625" customWidth="1"/>
    <col min="8708" max="8708" width="19" customWidth="1"/>
    <col min="8709" max="8709" width="19.7109375" customWidth="1"/>
    <col min="8710" max="8710" width="18.85546875" customWidth="1"/>
    <col min="8711" max="8711" width="15.28515625" customWidth="1"/>
    <col min="8961" max="8961" width="6" customWidth="1"/>
    <col min="8962" max="8962" width="19.42578125" customWidth="1"/>
    <col min="8963" max="8963" width="17.28515625" customWidth="1"/>
    <col min="8964" max="8964" width="19" customWidth="1"/>
    <col min="8965" max="8965" width="19.7109375" customWidth="1"/>
    <col min="8966" max="8966" width="18.85546875" customWidth="1"/>
    <col min="8967" max="8967" width="15.28515625" customWidth="1"/>
    <col min="9217" max="9217" width="6" customWidth="1"/>
    <col min="9218" max="9218" width="19.42578125" customWidth="1"/>
    <col min="9219" max="9219" width="17.28515625" customWidth="1"/>
    <col min="9220" max="9220" width="19" customWidth="1"/>
    <col min="9221" max="9221" width="19.7109375" customWidth="1"/>
    <col min="9222" max="9222" width="18.85546875" customWidth="1"/>
    <col min="9223" max="9223" width="15.28515625" customWidth="1"/>
    <col min="9473" max="9473" width="6" customWidth="1"/>
    <col min="9474" max="9474" width="19.42578125" customWidth="1"/>
    <col min="9475" max="9475" width="17.28515625" customWidth="1"/>
    <col min="9476" max="9476" width="19" customWidth="1"/>
    <col min="9477" max="9477" width="19.7109375" customWidth="1"/>
    <col min="9478" max="9478" width="18.85546875" customWidth="1"/>
    <col min="9479" max="9479" width="15.28515625" customWidth="1"/>
    <col min="9729" max="9729" width="6" customWidth="1"/>
    <col min="9730" max="9730" width="19.42578125" customWidth="1"/>
    <col min="9731" max="9731" width="17.28515625" customWidth="1"/>
    <col min="9732" max="9732" width="19" customWidth="1"/>
    <col min="9733" max="9733" width="19.7109375" customWidth="1"/>
    <col min="9734" max="9734" width="18.85546875" customWidth="1"/>
    <col min="9735" max="9735" width="15.28515625" customWidth="1"/>
    <col min="9985" max="9985" width="6" customWidth="1"/>
    <col min="9986" max="9986" width="19.42578125" customWidth="1"/>
    <col min="9987" max="9987" width="17.28515625" customWidth="1"/>
    <col min="9988" max="9988" width="19" customWidth="1"/>
    <col min="9989" max="9989" width="19.7109375" customWidth="1"/>
    <col min="9990" max="9990" width="18.85546875" customWidth="1"/>
    <col min="9991" max="9991" width="15.28515625" customWidth="1"/>
    <col min="10241" max="10241" width="6" customWidth="1"/>
    <col min="10242" max="10242" width="19.42578125" customWidth="1"/>
    <col min="10243" max="10243" width="17.28515625" customWidth="1"/>
    <col min="10244" max="10244" width="19" customWidth="1"/>
    <col min="10245" max="10245" width="19.7109375" customWidth="1"/>
    <col min="10246" max="10246" width="18.85546875" customWidth="1"/>
    <col min="10247" max="10247" width="15.28515625" customWidth="1"/>
    <col min="10497" max="10497" width="6" customWidth="1"/>
    <col min="10498" max="10498" width="19.42578125" customWidth="1"/>
    <col min="10499" max="10499" width="17.28515625" customWidth="1"/>
    <col min="10500" max="10500" width="19" customWidth="1"/>
    <col min="10501" max="10501" width="19.7109375" customWidth="1"/>
    <col min="10502" max="10502" width="18.85546875" customWidth="1"/>
    <col min="10503" max="10503" width="15.28515625" customWidth="1"/>
    <col min="10753" max="10753" width="6" customWidth="1"/>
    <col min="10754" max="10754" width="19.42578125" customWidth="1"/>
    <col min="10755" max="10755" width="17.28515625" customWidth="1"/>
    <col min="10756" max="10756" width="19" customWidth="1"/>
    <col min="10757" max="10757" width="19.7109375" customWidth="1"/>
    <col min="10758" max="10758" width="18.85546875" customWidth="1"/>
    <col min="10759" max="10759" width="15.28515625" customWidth="1"/>
    <col min="11009" max="11009" width="6" customWidth="1"/>
    <col min="11010" max="11010" width="19.42578125" customWidth="1"/>
    <col min="11011" max="11011" width="17.28515625" customWidth="1"/>
    <col min="11012" max="11012" width="19" customWidth="1"/>
    <col min="11013" max="11013" width="19.7109375" customWidth="1"/>
    <col min="11014" max="11014" width="18.85546875" customWidth="1"/>
    <col min="11015" max="11015" width="15.28515625" customWidth="1"/>
    <col min="11265" max="11265" width="6" customWidth="1"/>
    <col min="11266" max="11266" width="19.42578125" customWidth="1"/>
    <col min="11267" max="11267" width="17.28515625" customWidth="1"/>
    <col min="11268" max="11268" width="19" customWidth="1"/>
    <col min="11269" max="11269" width="19.7109375" customWidth="1"/>
    <col min="11270" max="11270" width="18.85546875" customWidth="1"/>
    <col min="11271" max="11271" width="15.28515625" customWidth="1"/>
    <col min="11521" max="11521" width="6" customWidth="1"/>
    <col min="11522" max="11522" width="19.42578125" customWidth="1"/>
    <col min="11523" max="11523" width="17.28515625" customWidth="1"/>
    <col min="11524" max="11524" width="19" customWidth="1"/>
    <col min="11525" max="11525" width="19.7109375" customWidth="1"/>
    <col min="11526" max="11526" width="18.85546875" customWidth="1"/>
    <col min="11527" max="11527" width="15.28515625" customWidth="1"/>
    <col min="11777" max="11777" width="6" customWidth="1"/>
    <col min="11778" max="11778" width="19.42578125" customWidth="1"/>
    <col min="11779" max="11779" width="17.28515625" customWidth="1"/>
    <col min="11780" max="11780" width="19" customWidth="1"/>
    <col min="11781" max="11781" width="19.7109375" customWidth="1"/>
    <col min="11782" max="11782" width="18.85546875" customWidth="1"/>
    <col min="11783" max="11783" width="15.28515625" customWidth="1"/>
    <col min="12033" max="12033" width="6" customWidth="1"/>
    <col min="12034" max="12034" width="19.42578125" customWidth="1"/>
    <col min="12035" max="12035" width="17.28515625" customWidth="1"/>
    <col min="12036" max="12036" width="19" customWidth="1"/>
    <col min="12037" max="12037" width="19.7109375" customWidth="1"/>
    <col min="12038" max="12038" width="18.85546875" customWidth="1"/>
    <col min="12039" max="12039" width="15.28515625" customWidth="1"/>
    <col min="12289" max="12289" width="6" customWidth="1"/>
    <col min="12290" max="12290" width="19.42578125" customWidth="1"/>
    <col min="12291" max="12291" width="17.28515625" customWidth="1"/>
    <col min="12292" max="12292" width="19" customWidth="1"/>
    <col min="12293" max="12293" width="19.7109375" customWidth="1"/>
    <col min="12294" max="12294" width="18.85546875" customWidth="1"/>
    <col min="12295" max="12295" width="15.28515625" customWidth="1"/>
    <col min="12545" max="12545" width="6" customWidth="1"/>
    <col min="12546" max="12546" width="19.42578125" customWidth="1"/>
    <col min="12547" max="12547" width="17.28515625" customWidth="1"/>
    <col min="12548" max="12548" width="19" customWidth="1"/>
    <col min="12549" max="12549" width="19.7109375" customWidth="1"/>
    <col min="12550" max="12550" width="18.85546875" customWidth="1"/>
    <col min="12551" max="12551" width="15.28515625" customWidth="1"/>
    <col min="12801" max="12801" width="6" customWidth="1"/>
    <col min="12802" max="12802" width="19.42578125" customWidth="1"/>
    <col min="12803" max="12803" width="17.28515625" customWidth="1"/>
    <col min="12804" max="12804" width="19" customWidth="1"/>
    <col min="12805" max="12805" width="19.7109375" customWidth="1"/>
    <col min="12806" max="12806" width="18.85546875" customWidth="1"/>
    <col min="12807" max="12807" width="15.28515625" customWidth="1"/>
    <col min="13057" max="13057" width="6" customWidth="1"/>
    <col min="13058" max="13058" width="19.42578125" customWidth="1"/>
    <col min="13059" max="13059" width="17.28515625" customWidth="1"/>
    <col min="13060" max="13060" width="19" customWidth="1"/>
    <col min="13061" max="13061" width="19.7109375" customWidth="1"/>
    <col min="13062" max="13062" width="18.85546875" customWidth="1"/>
    <col min="13063" max="13063" width="15.28515625" customWidth="1"/>
    <col min="13313" max="13313" width="6" customWidth="1"/>
    <col min="13314" max="13314" width="19.42578125" customWidth="1"/>
    <col min="13315" max="13315" width="17.28515625" customWidth="1"/>
    <col min="13316" max="13316" width="19" customWidth="1"/>
    <col min="13317" max="13317" width="19.7109375" customWidth="1"/>
    <col min="13318" max="13318" width="18.85546875" customWidth="1"/>
    <col min="13319" max="13319" width="15.28515625" customWidth="1"/>
    <col min="13569" max="13569" width="6" customWidth="1"/>
    <col min="13570" max="13570" width="19.42578125" customWidth="1"/>
    <col min="13571" max="13571" width="17.28515625" customWidth="1"/>
    <col min="13572" max="13572" width="19" customWidth="1"/>
    <col min="13573" max="13573" width="19.7109375" customWidth="1"/>
    <col min="13574" max="13574" width="18.85546875" customWidth="1"/>
    <col min="13575" max="13575" width="15.28515625" customWidth="1"/>
    <col min="13825" max="13825" width="6" customWidth="1"/>
    <col min="13826" max="13826" width="19.42578125" customWidth="1"/>
    <col min="13827" max="13827" width="17.28515625" customWidth="1"/>
    <col min="13828" max="13828" width="19" customWidth="1"/>
    <col min="13829" max="13829" width="19.7109375" customWidth="1"/>
    <col min="13830" max="13830" width="18.85546875" customWidth="1"/>
    <col min="13831" max="13831" width="15.28515625" customWidth="1"/>
    <col min="14081" max="14081" width="6" customWidth="1"/>
    <col min="14082" max="14082" width="19.42578125" customWidth="1"/>
    <col min="14083" max="14083" width="17.28515625" customWidth="1"/>
    <col min="14084" max="14084" width="19" customWidth="1"/>
    <col min="14085" max="14085" width="19.7109375" customWidth="1"/>
    <col min="14086" max="14086" width="18.85546875" customWidth="1"/>
    <col min="14087" max="14087" width="15.28515625" customWidth="1"/>
    <col min="14337" max="14337" width="6" customWidth="1"/>
    <col min="14338" max="14338" width="19.42578125" customWidth="1"/>
    <col min="14339" max="14339" width="17.28515625" customWidth="1"/>
    <col min="14340" max="14340" width="19" customWidth="1"/>
    <col min="14341" max="14341" width="19.7109375" customWidth="1"/>
    <col min="14342" max="14342" width="18.85546875" customWidth="1"/>
    <col min="14343" max="14343" width="15.28515625" customWidth="1"/>
    <col min="14593" max="14593" width="6" customWidth="1"/>
    <col min="14594" max="14594" width="19.42578125" customWidth="1"/>
    <col min="14595" max="14595" width="17.28515625" customWidth="1"/>
    <col min="14596" max="14596" width="19" customWidth="1"/>
    <col min="14597" max="14597" width="19.7109375" customWidth="1"/>
    <col min="14598" max="14598" width="18.85546875" customWidth="1"/>
    <col min="14599" max="14599" width="15.28515625" customWidth="1"/>
    <col min="14849" max="14849" width="6" customWidth="1"/>
    <col min="14850" max="14850" width="19.42578125" customWidth="1"/>
    <col min="14851" max="14851" width="17.28515625" customWidth="1"/>
    <col min="14852" max="14852" width="19" customWidth="1"/>
    <col min="14853" max="14853" width="19.7109375" customWidth="1"/>
    <col min="14854" max="14854" width="18.85546875" customWidth="1"/>
    <col min="14855" max="14855" width="15.28515625" customWidth="1"/>
    <col min="15105" max="15105" width="6" customWidth="1"/>
    <col min="15106" max="15106" width="19.42578125" customWidth="1"/>
    <col min="15107" max="15107" width="17.28515625" customWidth="1"/>
    <col min="15108" max="15108" width="19" customWidth="1"/>
    <col min="15109" max="15109" width="19.7109375" customWidth="1"/>
    <col min="15110" max="15110" width="18.85546875" customWidth="1"/>
    <col min="15111" max="15111" width="15.28515625" customWidth="1"/>
    <col min="15361" max="15361" width="6" customWidth="1"/>
    <col min="15362" max="15362" width="19.42578125" customWidth="1"/>
    <col min="15363" max="15363" width="17.28515625" customWidth="1"/>
    <col min="15364" max="15364" width="19" customWidth="1"/>
    <col min="15365" max="15365" width="19.7109375" customWidth="1"/>
    <col min="15366" max="15366" width="18.85546875" customWidth="1"/>
    <col min="15367" max="15367" width="15.28515625" customWidth="1"/>
    <col min="15617" max="15617" width="6" customWidth="1"/>
    <col min="15618" max="15618" width="19.42578125" customWidth="1"/>
    <col min="15619" max="15619" width="17.28515625" customWidth="1"/>
    <col min="15620" max="15620" width="19" customWidth="1"/>
    <col min="15621" max="15621" width="19.7109375" customWidth="1"/>
    <col min="15622" max="15622" width="18.85546875" customWidth="1"/>
    <col min="15623" max="15623" width="15.28515625" customWidth="1"/>
    <col min="15873" max="15873" width="6" customWidth="1"/>
    <col min="15874" max="15874" width="19.42578125" customWidth="1"/>
    <col min="15875" max="15875" width="17.28515625" customWidth="1"/>
    <col min="15876" max="15876" width="19" customWidth="1"/>
    <col min="15877" max="15877" width="19.7109375" customWidth="1"/>
    <col min="15878" max="15878" width="18.85546875" customWidth="1"/>
    <col min="15879" max="15879" width="15.28515625" customWidth="1"/>
    <col min="16129" max="16129" width="6" customWidth="1"/>
    <col min="16130" max="16130" width="19.42578125" customWidth="1"/>
    <col min="16131" max="16131" width="17.28515625" customWidth="1"/>
    <col min="16132" max="16132" width="19" customWidth="1"/>
    <col min="16133" max="16133" width="19.7109375" customWidth="1"/>
    <col min="16134" max="16134" width="18.85546875" customWidth="1"/>
    <col min="16135" max="16135" width="15.28515625" customWidth="1"/>
  </cols>
  <sheetData>
    <row r="1" spans="1:10" ht="18">
      <c r="A1" s="1261" t="s">
        <v>0</v>
      </c>
      <c r="B1" s="1261"/>
      <c r="C1" s="1261"/>
      <c r="D1" s="1261"/>
      <c r="E1" s="1261"/>
      <c r="G1" s="180" t="s">
        <v>637</v>
      </c>
    </row>
    <row r="2" spans="1:10" ht="21">
      <c r="A2" s="1262" t="s">
        <v>507</v>
      </c>
      <c r="B2" s="1262"/>
      <c r="C2" s="1262"/>
      <c r="D2" s="1262"/>
      <c r="E2" s="1262"/>
      <c r="F2" s="1262"/>
    </row>
    <row r="3" spans="1:10" ht="15">
      <c r="A3" s="182"/>
      <c r="B3" s="182"/>
    </row>
    <row r="4" spans="1:10" ht="18" customHeight="1">
      <c r="A4" s="1283" t="s">
        <v>638</v>
      </c>
      <c r="B4" s="1283"/>
      <c r="C4" s="1283"/>
      <c r="D4" s="1283"/>
      <c r="E4" s="1283"/>
      <c r="F4" s="1283"/>
    </row>
    <row r="5" spans="1:10" ht="15">
      <c r="A5" s="183" t="s">
        <v>520</v>
      </c>
      <c r="B5" s="183"/>
    </row>
    <row r="6" spans="1:10" ht="15">
      <c r="A6" s="183"/>
      <c r="B6" s="183"/>
      <c r="F6" s="1221" t="s">
        <v>523</v>
      </c>
      <c r="G6" s="1221"/>
    </row>
    <row r="7" spans="1:10" ht="51.75" customHeight="1">
      <c r="A7" s="184" t="s">
        <v>1</v>
      </c>
      <c r="B7" s="184" t="s">
        <v>2</v>
      </c>
      <c r="C7" s="280" t="s">
        <v>639</v>
      </c>
      <c r="D7" s="280" t="s">
        <v>640</v>
      </c>
      <c r="E7" s="280" t="s">
        <v>641</v>
      </c>
      <c r="F7" s="280" t="s">
        <v>642</v>
      </c>
      <c r="G7" s="516" t="s">
        <v>643</v>
      </c>
    </row>
    <row r="8" spans="1:10" s="180" customFormat="1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517" t="s">
        <v>170</v>
      </c>
      <c r="H8" s="518"/>
      <c r="I8" s="518"/>
      <c r="J8" s="518"/>
    </row>
    <row r="9" spans="1:10" s="180" customFormat="1" ht="15">
      <c r="A9" s="6">
        <v>1</v>
      </c>
      <c r="B9" s="494" t="s">
        <v>444</v>
      </c>
      <c r="C9" s="519">
        <v>46572</v>
      </c>
      <c r="D9" s="519">
        <v>42541</v>
      </c>
      <c r="E9" s="519">
        <v>2519</v>
      </c>
      <c r="F9" s="675">
        <v>1512</v>
      </c>
      <c r="G9" s="520">
        <v>0</v>
      </c>
      <c r="H9" s="19"/>
      <c r="I9" s="19"/>
      <c r="J9" s="518"/>
    </row>
    <row r="10" spans="1:10" s="180" customFormat="1" ht="15">
      <c r="A10" s="6">
        <v>2</v>
      </c>
      <c r="B10" s="494" t="s">
        <v>446</v>
      </c>
      <c r="C10" s="519">
        <v>76079</v>
      </c>
      <c r="D10" s="519">
        <v>63847</v>
      </c>
      <c r="E10" s="519">
        <v>12232</v>
      </c>
      <c r="F10" s="675">
        <v>0</v>
      </c>
      <c r="G10" s="520">
        <v>0</v>
      </c>
      <c r="H10" s="19"/>
      <c r="I10" s="19"/>
      <c r="J10" s="518"/>
    </row>
    <row r="11" spans="1:10" s="180" customFormat="1" ht="15">
      <c r="A11" s="6">
        <v>3</v>
      </c>
      <c r="B11" s="494" t="s">
        <v>445</v>
      </c>
      <c r="C11" s="519">
        <v>117678</v>
      </c>
      <c r="D11" s="519">
        <v>117678</v>
      </c>
      <c r="E11" s="519">
        <v>0</v>
      </c>
      <c r="F11" s="675">
        <v>0</v>
      </c>
      <c r="G11" s="520">
        <v>0</v>
      </c>
      <c r="H11" s="19"/>
      <c r="I11" s="19"/>
      <c r="J11" s="518"/>
    </row>
    <row r="12" spans="1:10" s="180" customFormat="1" ht="15">
      <c r="A12" s="6">
        <v>4</v>
      </c>
      <c r="B12" s="494" t="s">
        <v>447</v>
      </c>
      <c r="C12" s="519">
        <v>67596</v>
      </c>
      <c r="D12" s="519">
        <v>60684</v>
      </c>
      <c r="E12" s="519">
        <v>5528</v>
      </c>
      <c r="F12" s="675">
        <v>1384</v>
      </c>
      <c r="G12" s="520">
        <v>0</v>
      </c>
      <c r="H12" s="19"/>
      <c r="I12" s="19"/>
      <c r="J12" s="518"/>
    </row>
    <row r="13" spans="1:10" s="180" customFormat="1" ht="15">
      <c r="A13" s="6">
        <v>5</v>
      </c>
      <c r="B13" s="494" t="s">
        <v>448</v>
      </c>
      <c r="C13" s="519">
        <v>152858</v>
      </c>
      <c r="D13" s="519">
        <v>141477</v>
      </c>
      <c r="E13" s="519">
        <v>4010</v>
      </c>
      <c r="F13" s="675">
        <v>7371</v>
      </c>
      <c r="G13" s="520">
        <v>0</v>
      </c>
      <c r="H13" s="296"/>
      <c r="I13" s="19"/>
      <c r="J13" s="518"/>
    </row>
    <row r="14" spans="1:10" s="180" customFormat="1" ht="15">
      <c r="A14" s="6">
        <v>6</v>
      </c>
      <c r="B14" s="494" t="s">
        <v>449</v>
      </c>
      <c r="C14" s="519">
        <v>148222</v>
      </c>
      <c r="D14" s="519">
        <v>145268</v>
      </c>
      <c r="E14" s="519">
        <v>1477</v>
      </c>
      <c r="F14" s="675">
        <v>1477</v>
      </c>
      <c r="G14" s="520">
        <v>0</v>
      </c>
      <c r="H14" s="296"/>
      <c r="I14" s="19"/>
      <c r="J14" s="518"/>
    </row>
    <row r="15" spans="1:10" s="180" customFormat="1" ht="15">
      <c r="A15" s="6">
        <v>7</v>
      </c>
      <c r="B15" s="494" t="s">
        <v>450</v>
      </c>
      <c r="C15" s="519">
        <v>164276</v>
      </c>
      <c r="D15" s="519">
        <v>161609</v>
      </c>
      <c r="E15" s="519">
        <v>2667</v>
      </c>
      <c r="F15" s="675">
        <v>0</v>
      </c>
      <c r="G15" s="520">
        <v>0</v>
      </c>
      <c r="H15" s="296"/>
      <c r="I15" s="19"/>
      <c r="J15" s="518"/>
    </row>
    <row r="16" spans="1:10" s="180" customFormat="1" ht="15">
      <c r="A16" s="6">
        <v>8</v>
      </c>
      <c r="B16" s="494" t="s">
        <v>451</v>
      </c>
      <c r="C16" s="519">
        <v>136006</v>
      </c>
      <c r="D16" s="519">
        <v>132006</v>
      </c>
      <c r="E16" s="519">
        <v>4000</v>
      </c>
      <c r="F16" s="675">
        <v>0</v>
      </c>
      <c r="G16" s="520">
        <v>0</v>
      </c>
      <c r="H16" s="296"/>
      <c r="I16" s="19"/>
      <c r="J16" s="518"/>
    </row>
    <row r="17" spans="1:10" s="180" customFormat="1" ht="15">
      <c r="A17" s="6">
        <v>9</v>
      </c>
      <c r="B17" s="494" t="s">
        <v>452</v>
      </c>
      <c r="C17" s="519">
        <v>118551</v>
      </c>
      <c r="D17" s="519">
        <v>105082</v>
      </c>
      <c r="E17" s="519">
        <v>7772</v>
      </c>
      <c r="F17" s="675">
        <v>5697</v>
      </c>
      <c r="G17" s="520">
        <v>0</v>
      </c>
      <c r="H17" s="296"/>
      <c r="I17" s="19"/>
      <c r="J17" s="518"/>
    </row>
    <row r="18" spans="1:10" s="180" customFormat="1" ht="15">
      <c r="A18" s="6">
        <v>10</v>
      </c>
      <c r="B18" s="494" t="s">
        <v>453</v>
      </c>
      <c r="C18" s="519">
        <v>77448</v>
      </c>
      <c r="D18" s="519">
        <v>38724</v>
      </c>
      <c r="E18" s="519">
        <v>38724</v>
      </c>
      <c r="F18" s="675">
        <v>0</v>
      </c>
      <c r="G18" s="520">
        <v>0</v>
      </c>
      <c r="H18" s="296"/>
      <c r="I18" s="19"/>
      <c r="J18" s="518"/>
    </row>
    <row r="19" spans="1:10" s="180" customFormat="1" ht="15">
      <c r="A19" s="6">
        <v>11</v>
      </c>
      <c r="B19" s="494" t="s">
        <v>454</v>
      </c>
      <c r="C19" s="519">
        <v>229522</v>
      </c>
      <c r="D19" s="519">
        <v>229522</v>
      </c>
      <c r="E19" s="519">
        <v>0</v>
      </c>
      <c r="F19" s="675">
        <v>0</v>
      </c>
      <c r="G19" s="520">
        <v>0</v>
      </c>
      <c r="H19" s="296"/>
      <c r="I19" s="19"/>
      <c r="J19" s="518"/>
    </row>
    <row r="20" spans="1:10" s="180" customFormat="1" ht="15">
      <c r="A20" s="6">
        <v>12</v>
      </c>
      <c r="B20" s="494" t="s">
        <v>455</v>
      </c>
      <c r="C20" s="519">
        <v>186787</v>
      </c>
      <c r="D20" s="519">
        <v>183598</v>
      </c>
      <c r="E20" s="519">
        <v>2294</v>
      </c>
      <c r="F20" s="675">
        <v>895</v>
      </c>
      <c r="G20" s="520">
        <v>0</v>
      </c>
      <c r="H20" s="296"/>
      <c r="I20" s="19"/>
      <c r="J20" s="518"/>
    </row>
    <row r="21" spans="1:10" s="180" customFormat="1" ht="15">
      <c r="A21" s="6">
        <v>13</v>
      </c>
      <c r="B21" s="494" t="s">
        <v>456</v>
      </c>
      <c r="C21" s="519">
        <v>144812</v>
      </c>
      <c r="D21" s="519">
        <v>114608</v>
      </c>
      <c r="E21" s="519">
        <v>28729</v>
      </c>
      <c r="F21" s="675">
        <v>1475</v>
      </c>
      <c r="G21" s="520">
        <v>0</v>
      </c>
      <c r="H21" s="296"/>
      <c r="I21" s="19"/>
      <c r="J21" s="518"/>
    </row>
    <row r="22" spans="1:10" s="180" customFormat="1" ht="15">
      <c r="A22" s="6">
        <v>14</v>
      </c>
      <c r="B22" s="494" t="s">
        <v>457</v>
      </c>
      <c r="C22" s="519">
        <v>77076</v>
      </c>
      <c r="D22" s="519">
        <v>69187</v>
      </c>
      <c r="E22" s="519">
        <v>2544</v>
      </c>
      <c r="F22" s="675">
        <v>5345</v>
      </c>
      <c r="G22" s="520">
        <v>0</v>
      </c>
      <c r="H22" s="296"/>
      <c r="I22" s="19"/>
      <c r="J22" s="518"/>
    </row>
    <row r="23" spans="1:10" s="180" customFormat="1" ht="15">
      <c r="A23" s="6">
        <v>15</v>
      </c>
      <c r="B23" s="494" t="s">
        <v>458</v>
      </c>
      <c r="C23" s="519">
        <v>117658</v>
      </c>
      <c r="D23" s="519">
        <v>111020</v>
      </c>
      <c r="E23" s="519">
        <v>0</v>
      </c>
      <c r="F23" s="675">
        <v>6638</v>
      </c>
      <c r="G23" s="520">
        <v>0</v>
      </c>
      <c r="H23" s="296"/>
      <c r="I23" s="19"/>
      <c r="J23" s="518"/>
    </row>
    <row r="24" spans="1:10" s="180" customFormat="1" ht="15">
      <c r="A24" s="6">
        <v>16</v>
      </c>
      <c r="B24" s="494" t="s">
        <v>459</v>
      </c>
      <c r="C24" s="519">
        <v>216613</v>
      </c>
      <c r="D24" s="519">
        <v>209254</v>
      </c>
      <c r="E24" s="519">
        <v>7359</v>
      </c>
      <c r="F24" s="675">
        <v>0</v>
      </c>
      <c r="G24" s="520">
        <v>0</v>
      </c>
      <c r="H24" s="296"/>
      <c r="I24" s="19"/>
      <c r="J24" s="518"/>
    </row>
    <row r="25" spans="1:10" s="180" customFormat="1" ht="15">
      <c r="A25" s="6">
        <v>17</v>
      </c>
      <c r="B25" s="494" t="s">
        <v>460</v>
      </c>
      <c r="C25" s="519">
        <v>100422</v>
      </c>
      <c r="D25" s="519">
        <v>99418</v>
      </c>
      <c r="E25" s="519">
        <v>1004</v>
      </c>
      <c r="F25" s="675">
        <v>0</v>
      </c>
      <c r="G25" s="520">
        <v>0</v>
      </c>
      <c r="H25" s="296"/>
      <c r="I25" s="19"/>
      <c r="J25" s="518"/>
    </row>
    <row r="26" spans="1:10" s="180" customFormat="1" ht="15">
      <c r="A26" s="6">
        <v>18</v>
      </c>
      <c r="B26" s="494" t="s">
        <v>461</v>
      </c>
      <c r="C26" s="519">
        <v>138695</v>
      </c>
      <c r="D26" s="519">
        <v>135837</v>
      </c>
      <c r="E26" s="519">
        <v>1978</v>
      </c>
      <c r="F26" s="675">
        <v>880</v>
      </c>
      <c r="G26" s="520">
        <v>0</v>
      </c>
      <c r="H26" s="296"/>
      <c r="I26" s="19"/>
      <c r="J26" s="518"/>
    </row>
    <row r="27" spans="1:10" s="180" customFormat="1" ht="15">
      <c r="A27" s="6">
        <v>19</v>
      </c>
      <c r="B27" s="494" t="s">
        <v>462</v>
      </c>
      <c r="C27" s="519">
        <v>109604</v>
      </c>
      <c r="D27" s="519">
        <v>109604</v>
      </c>
      <c r="E27" s="519">
        <v>0</v>
      </c>
      <c r="F27" s="675">
        <v>0</v>
      </c>
      <c r="G27" s="520">
        <v>0</v>
      </c>
      <c r="H27" s="296"/>
      <c r="I27" s="19"/>
      <c r="J27" s="518"/>
    </row>
    <row r="28" spans="1:10" s="180" customFormat="1" ht="15">
      <c r="A28" s="6">
        <v>20</v>
      </c>
      <c r="B28" s="494" t="s">
        <v>463</v>
      </c>
      <c r="C28" s="519">
        <v>51920</v>
      </c>
      <c r="D28" s="519">
        <v>46752</v>
      </c>
      <c r="E28" s="519">
        <v>5168</v>
      </c>
      <c r="F28" s="675">
        <v>0</v>
      </c>
      <c r="G28" s="520">
        <v>0</v>
      </c>
      <c r="H28" s="296"/>
      <c r="I28" s="19"/>
      <c r="J28" s="518"/>
    </row>
    <row r="29" spans="1:10" s="180" customFormat="1" ht="15">
      <c r="A29" s="6">
        <v>21</v>
      </c>
      <c r="B29" s="494" t="s">
        <v>464</v>
      </c>
      <c r="C29" s="519">
        <v>82922</v>
      </c>
      <c r="D29" s="519">
        <v>82922</v>
      </c>
      <c r="E29" s="519">
        <v>0</v>
      </c>
      <c r="F29" s="675">
        <v>0</v>
      </c>
      <c r="G29" s="520">
        <v>0</v>
      </c>
      <c r="H29" s="296"/>
      <c r="I29" s="19"/>
      <c r="J29" s="518"/>
    </row>
    <row r="30" spans="1:10" s="180" customFormat="1" ht="15">
      <c r="A30" s="6">
        <v>22</v>
      </c>
      <c r="B30" s="494" t="s">
        <v>465</v>
      </c>
      <c r="C30" s="519">
        <v>115354</v>
      </c>
      <c r="D30" s="519">
        <v>111193</v>
      </c>
      <c r="E30" s="519">
        <v>4161</v>
      </c>
      <c r="F30" s="675">
        <v>0</v>
      </c>
      <c r="G30" s="520"/>
      <c r="H30" s="296"/>
      <c r="I30" s="19"/>
      <c r="J30" s="518"/>
    </row>
    <row r="31" spans="1:10" s="180" customFormat="1" ht="15">
      <c r="A31" s="6">
        <v>23</v>
      </c>
      <c r="B31" s="494" t="s">
        <v>466</v>
      </c>
      <c r="C31" s="519">
        <v>154766</v>
      </c>
      <c r="D31" s="519">
        <v>148735</v>
      </c>
      <c r="E31" s="519">
        <v>4635</v>
      </c>
      <c r="F31" s="675">
        <v>1396</v>
      </c>
      <c r="G31" s="520">
        <v>0</v>
      </c>
      <c r="H31" s="296"/>
      <c r="I31" s="19"/>
      <c r="J31" s="518"/>
    </row>
    <row r="32" spans="1:10" s="180" customFormat="1" ht="15">
      <c r="A32" s="6">
        <v>24</v>
      </c>
      <c r="B32" s="494" t="s">
        <v>489</v>
      </c>
      <c r="C32" s="519">
        <v>188721</v>
      </c>
      <c r="D32" s="519">
        <v>177851</v>
      </c>
      <c r="E32" s="519">
        <v>4830</v>
      </c>
      <c r="F32" s="675">
        <v>6040</v>
      </c>
      <c r="G32" s="520">
        <v>0</v>
      </c>
      <c r="H32" s="296"/>
      <c r="I32" s="19"/>
      <c r="J32" s="518"/>
    </row>
    <row r="33" spans="1:10" s="180" customFormat="1" ht="15">
      <c r="A33" s="6">
        <v>25</v>
      </c>
      <c r="B33" s="494" t="s">
        <v>467</v>
      </c>
      <c r="C33" s="519">
        <v>140835</v>
      </c>
      <c r="D33" s="519">
        <v>138302</v>
      </c>
      <c r="E33" s="519">
        <v>739</v>
      </c>
      <c r="F33" s="675">
        <v>1794</v>
      </c>
      <c r="G33" s="520">
        <v>0</v>
      </c>
      <c r="H33" s="296"/>
      <c r="I33" s="19"/>
      <c r="J33" s="518"/>
    </row>
    <row r="34" spans="1:10" s="180" customFormat="1" ht="15">
      <c r="A34" s="6">
        <v>26</v>
      </c>
      <c r="B34" s="494" t="s">
        <v>468</v>
      </c>
      <c r="C34" s="519">
        <v>150823</v>
      </c>
      <c r="D34" s="519">
        <v>150823</v>
      </c>
      <c r="E34" s="519">
        <v>0</v>
      </c>
      <c r="F34" s="675">
        <v>0</v>
      </c>
      <c r="G34" s="520">
        <v>0</v>
      </c>
      <c r="H34" s="296"/>
      <c r="I34" s="19"/>
      <c r="J34" s="518"/>
    </row>
    <row r="35" spans="1:10" s="180" customFormat="1" ht="15">
      <c r="A35" s="6">
        <v>27</v>
      </c>
      <c r="B35" s="494" t="s">
        <v>469</v>
      </c>
      <c r="C35" s="519">
        <v>182851</v>
      </c>
      <c r="D35" s="519">
        <v>172794</v>
      </c>
      <c r="E35" s="519">
        <v>10057</v>
      </c>
      <c r="F35" s="675">
        <v>0</v>
      </c>
      <c r="G35" s="520">
        <v>0</v>
      </c>
      <c r="H35" s="296"/>
      <c r="I35" s="19"/>
      <c r="J35" s="518"/>
    </row>
    <row r="36" spans="1:10" s="180" customFormat="1" ht="15">
      <c r="A36" s="6">
        <v>28</v>
      </c>
      <c r="B36" s="494" t="s">
        <v>470</v>
      </c>
      <c r="C36" s="519">
        <v>123473</v>
      </c>
      <c r="D36" s="519">
        <v>123473</v>
      </c>
      <c r="E36" s="519">
        <v>0</v>
      </c>
      <c r="F36" s="675">
        <v>0</v>
      </c>
      <c r="G36" s="520">
        <v>0</v>
      </c>
      <c r="H36" s="296"/>
      <c r="I36" s="19"/>
      <c r="J36" s="518"/>
    </row>
    <row r="37" spans="1:10" s="180" customFormat="1" ht="15">
      <c r="A37" s="6">
        <v>29</v>
      </c>
      <c r="B37" s="494" t="s">
        <v>490</v>
      </c>
      <c r="C37" s="519">
        <v>94440</v>
      </c>
      <c r="D37" s="519">
        <v>73730</v>
      </c>
      <c r="E37" s="519">
        <v>10861</v>
      </c>
      <c r="F37" s="675">
        <v>9849</v>
      </c>
      <c r="G37" s="520">
        <v>0</v>
      </c>
      <c r="H37" s="296"/>
      <c r="I37" s="19"/>
      <c r="J37" s="518"/>
    </row>
    <row r="38" spans="1:10" s="180" customFormat="1" ht="15">
      <c r="A38" s="6">
        <v>30</v>
      </c>
      <c r="B38" s="494" t="s">
        <v>471</v>
      </c>
      <c r="C38" s="519">
        <v>203945</v>
      </c>
      <c r="D38" s="519">
        <v>184755</v>
      </c>
      <c r="E38" s="519">
        <v>16978</v>
      </c>
      <c r="F38" s="675">
        <v>2212</v>
      </c>
      <c r="G38" s="520">
        <v>0</v>
      </c>
      <c r="H38" s="296"/>
      <c r="I38" s="19"/>
      <c r="J38" s="518"/>
    </row>
    <row r="39" spans="1:10" s="180" customFormat="1" ht="15">
      <c r="A39" s="6">
        <v>31</v>
      </c>
      <c r="B39" s="494" t="s">
        <v>472</v>
      </c>
      <c r="C39" s="519">
        <v>88776</v>
      </c>
      <c r="D39" s="519">
        <v>86287</v>
      </c>
      <c r="E39" s="519">
        <v>1373</v>
      </c>
      <c r="F39" s="675">
        <v>1116</v>
      </c>
      <c r="G39" s="520">
        <v>0</v>
      </c>
      <c r="H39" s="296"/>
      <c r="I39" s="19"/>
      <c r="J39" s="518"/>
    </row>
    <row r="40" spans="1:10" s="180" customFormat="1" ht="15">
      <c r="A40" s="6">
        <v>32</v>
      </c>
      <c r="B40" s="494" t="s">
        <v>473</v>
      </c>
      <c r="C40" s="519">
        <v>55606</v>
      </c>
      <c r="D40" s="519">
        <v>54651</v>
      </c>
      <c r="E40" s="519">
        <v>560</v>
      </c>
      <c r="F40" s="675">
        <v>395</v>
      </c>
      <c r="G40" s="520">
        <v>0</v>
      </c>
      <c r="H40" s="296"/>
      <c r="I40" s="19"/>
      <c r="J40" s="518"/>
    </row>
    <row r="41" spans="1:10" s="180" customFormat="1" ht="15">
      <c r="A41" s="6">
        <v>33</v>
      </c>
      <c r="B41" s="494" t="s">
        <v>474</v>
      </c>
      <c r="C41" s="519">
        <v>125458</v>
      </c>
      <c r="D41" s="519">
        <v>112912</v>
      </c>
      <c r="E41" s="519">
        <v>6624</v>
      </c>
      <c r="F41" s="675">
        <v>5922</v>
      </c>
      <c r="G41" s="520">
        <v>0</v>
      </c>
      <c r="H41" s="296"/>
      <c r="I41" s="19"/>
      <c r="J41" s="518"/>
    </row>
    <row r="42" spans="1:10" s="180" customFormat="1" ht="15">
      <c r="A42" s="6">
        <v>34</v>
      </c>
      <c r="B42" s="494" t="s">
        <v>475</v>
      </c>
      <c r="C42" s="519">
        <v>135958</v>
      </c>
      <c r="D42" s="519">
        <v>125347</v>
      </c>
      <c r="E42" s="519">
        <v>7772</v>
      </c>
      <c r="F42" s="675">
        <v>2839</v>
      </c>
      <c r="G42" s="520">
        <v>0</v>
      </c>
      <c r="H42" s="296"/>
      <c r="I42" s="19"/>
      <c r="J42" s="518"/>
    </row>
    <row r="43" spans="1:10" s="180" customFormat="1" ht="15">
      <c r="A43" s="6">
        <v>35</v>
      </c>
      <c r="B43" s="494" t="s">
        <v>476</v>
      </c>
      <c r="C43" s="519">
        <v>137770</v>
      </c>
      <c r="D43" s="519">
        <v>136106</v>
      </c>
      <c r="E43" s="519">
        <v>1557</v>
      </c>
      <c r="F43" s="675">
        <v>107</v>
      </c>
      <c r="G43" s="520">
        <v>0</v>
      </c>
      <c r="H43" s="296"/>
      <c r="I43" s="19"/>
      <c r="J43" s="518"/>
    </row>
    <row r="44" spans="1:10" s="180" customFormat="1" ht="15">
      <c r="A44" s="6">
        <v>36</v>
      </c>
      <c r="B44" s="494" t="s">
        <v>491</v>
      </c>
      <c r="C44" s="519">
        <v>134950</v>
      </c>
      <c r="D44" s="519">
        <v>129293</v>
      </c>
      <c r="E44" s="519">
        <v>5657</v>
      </c>
      <c r="F44" s="675">
        <v>0</v>
      </c>
      <c r="G44" s="520"/>
      <c r="H44" s="296"/>
      <c r="I44" s="19"/>
      <c r="J44" s="518"/>
    </row>
    <row r="45" spans="1:10" s="180" customFormat="1" ht="15">
      <c r="A45" s="6">
        <v>37</v>
      </c>
      <c r="B45" s="494" t="s">
        <v>477</v>
      </c>
      <c r="C45" s="519">
        <v>199364</v>
      </c>
      <c r="D45" s="519">
        <v>179428</v>
      </c>
      <c r="E45" s="519">
        <v>9968</v>
      </c>
      <c r="F45" s="675">
        <v>9968</v>
      </c>
      <c r="G45" s="520">
        <v>0</v>
      </c>
      <c r="H45" s="296"/>
      <c r="I45" s="19"/>
      <c r="J45" s="518"/>
    </row>
    <row r="46" spans="1:10" s="180" customFormat="1" ht="15">
      <c r="A46" s="6">
        <v>38</v>
      </c>
      <c r="B46" s="494" t="s">
        <v>478</v>
      </c>
      <c r="C46" s="519">
        <v>225262</v>
      </c>
      <c r="D46" s="519">
        <v>133726</v>
      </c>
      <c r="E46" s="519">
        <v>475</v>
      </c>
      <c r="F46" s="675">
        <v>91061</v>
      </c>
      <c r="G46" s="520">
        <v>0</v>
      </c>
      <c r="H46" s="296"/>
      <c r="I46" s="19"/>
      <c r="J46" s="518"/>
    </row>
    <row r="47" spans="1:10" s="180" customFormat="1" ht="15">
      <c r="A47" s="6">
        <v>39</v>
      </c>
      <c r="B47" s="494" t="s">
        <v>479</v>
      </c>
      <c r="C47" s="519">
        <v>196627</v>
      </c>
      <c r="D47" s="519">
        <v>157297</v>
      </c>
      <c r="E47" s="519">
        <v>29491</v>
      </c>
      <c r="F47" s="675">
        <v>9839</v>
      </c>
      <c r="G47" s="520">
        <v>0</v>
      </c>
      <c r="H47" s="296"/>
      <c r="I47" s="19"/>
      <c r="J47" s="518"/>
    </row>
    <row r="48" spans="1:10" s="180" customFormat="1" ht="15">
      <c r="A48" s="6">
        <v>40</v>
      </c>
      <c r="B48" s="494" t="s">
        <v>480</v>
      </c>
      <c r="C48" s="519">
        <v>110753</v>
      </c>
      <c r="D48" s="519">
        <v>106918</v>
      </c>
      <c r="E48" s="519">
        <v>3430</v>
      </c>
      <c r="F48" s="675">
        <v>405</v>
      </c>
      <c r="G48" s="520">
        <v>0</v>
      </c>
      <c r="H48" s="296"/>
      <c r="I48" s="19"/>
      <c r="J48" s="518"/>
    </row>
    <row r="49" spans="1:10" s="180" customFormat="1" ht="15">
      <c r="A49" s="6">
        <v>41</v>
      </c>
      <c r="B49" s="494" t="s">
        <v>481</v>
      </c>
      <c r="C49" s="519">
        <v>134672</v>
      </c>
      <c r="D49" s="519">
        <v>133823</v>
      </c>
      <c r="E49" s="519">
        <v>814</v>
      </c>
      <c r="F49" s="675">
        <v>35</v>
      </c>
      <c r="G49" s="520">
        <v>0</v>
      </c>
      <c r="H49" s="296"/>
      <c r="I49" s="19"/>
      <c r="J49" s="518"/>
    </row>
    <row r="50" spans="1:10" s="180" customFormat="1" ht="15">
      <c r="A50" s="6">
        <v>42</v>
      </c>
      <c r="B50" s="494" t="s">
        <v>482</v>
      </c>
      <c r="C50" s="519">
        <v>122825</v>
      </c>
      <c r="D50" s="519">
        <v>122699</v>
      </c>
      <c r="E50" s="519">
        <v>126</v>
      </c>
      <c r="F50" s="675">
        <v>0</v>
      </c>
      <c r="G50" s="520">
        <v>0</v>
      </c>
      <c r="H50" s="296"/>
      <c r="I50" s="19"/>
      <c r="J50" s="518"/>
    </row>
    <row r="51" spans="1:10" s="180" customFormat="1" ht="15">
      <c r="A51" s="6">
        <v>43</v>
      </c>
      <c r="B51" s="494" t="s">
        <v>483</v>
      </c>
      <c r="C51" s="519">
        <v>58939</v>
      </c>
      <c r="D51" s="519">
        <v>58939</v>
      </c>
      <c r="E51" s="519">
        <v>0</v>
      </c>
      <c r="F51" s="675">
        <v>0</v>
      </c>
      <c r="G51" s="520">
        <v>0</v>
      </c>
      <c r="H51" s="296"/>
      <c r="I51" s="19"/>
      <c r="J51" s="518"/>
    </row>
    <row r="52" spans="1:10" s="180" customFormat="1" ht="15">
      <c r="A52" s="6">
        <v>44</v>
      </c>
      <c r="B52" s="494" t="s">
        <v>484</v>
      </c>
      <c r="C52" s="519">
        <v>93370</v>
      </c>
      <c r="D52" s="519">
        <v>81087</v>
      </c>
      <c r="E52" s="519">
        <v>4656</v>
      </c>
      <c r="F52" s="675">
        <v>7627</v>
      </c>
      <c r="G52" s="520">
        <v>0</v>
      </c>
      <c r="H52" s="296"/>
      <c r="I52" s="19"/>
      <c r="J52" s="518"/>
    </row>
    <row r="53" spans="1:10" s="180" customFormat="1" ht="15">
      <c r="A53" s="6">
        <v>45</v>
      </c>
      <c r="B53" s="494" t="s">
        <v>485</v>
      </c>
      <c r="C53" s="519">
        <v>222346</v>
      </c>
      <c r="D53" s="519">
        <v>172652</v>
      </c>
      <c r="E53" s="519">
        <v>24947</v>
      </c>
      <c r="F53" s="675">
        <v>24747</v>
      </c>
      <c r="G53" s="520">
        <v>0</v>
      </c>
      <c r="H53" s="296"/>
      <c r="I53" s="19"/>
      <c r="J53" s="518"/>
    </row>
    <row r="54" spans="1:10" s="180" customFormat="1" ht="15">
      <c r="A54" s="6">
        <v>46</v>
      </c>
      <c r="B54" s="494" t="s">
        <v>486</v>
      </c>
      <c r="C54" s="519">
        <v>134103</v>
      </c>
      <c r="D54" s="519">
        <v>121513</v>
      </c>
      <c r="E54" s="519">
        <v>12590</v>
      </c>
      <c r="F54" s="675">
        <v>0</v>
      </c>
      <c r="G54" s="520">
        <v>0</v>
      </c>
      <c r="H54" s="521"/>
      <c r="I54" s="19"/>
      <c r="J54" s="518"/>
    </row>
    <row r="55" spans="1:10" s="180" customFormat="1" ht="15">
      <c r="A55" s="6">
        <v>47</v>
      </c>
      <c r="B55" s="494" t="s">
        <v>487</v>
      </c>
      <c r="C55" s="519">
        <v>158213</v>
      </c>
      <c r="D55" s="519">
        <v>138534</v>
      </c>
      <c r="E55" s="519">
        <v>18273</v>
      </c>
      <c r="F55" s="675">
        <v>1406</v>
      </c>
      <c r="G55" s="520">
        <v>0</v>
      </c>
      <c r="H55" s="296"/>
      <c r="I55" s="19"/>
      <c r="J55" s="518"/>
    </row>
    <row r="56" spans="1:10" s="180" customFormat="1" ht="15">
      <c r="A56" s="6">
        <v>48</v>
      </c>
      <c r="B56" s="494" t="s">
        <v>492</v>
      </c>
      <c r="C56" s="519">
        <v>205100</v>
      </c>
      <c r="D56" s="519">
        <v>184590</v>
      </c>
      <c r="E56" s="519">
        <v>20510</v>
      </c>
      <c r="F56" s="675">
        <v>0</v>
      </c>
      <c r="G56" s="520">
        <v>0</v>
      </c>
      <c r="H56" s="296"/>
      <c r="I56" s="19"/>
      <c r="J56" s="518"/>
    </row>
    <row r="57" spans="1:10" s="180" customFormat="1" ht="15">
      <c r="A57" s="6">
        <v>49</v>
      </c>
      <c r="B57" s="494" t="s">
        <v>493</v>
      </c>
      <c r="C57" s="519">
        <v>115159</v>
      </c>
      <c r="D57" s="519">
        <v>112857</v>
      </c>
      <c r="E57" s="519">
        <v>1728</v>
      </c>
      <c r="F57" s="675">
        <v>574</v>
      </c>
      <c r="G57" s="520">
        <v>0</v>
      </c>
      <c r="H57" s="296"/>
      <c r="I57" s="19"/>
      <c r="J57" s="518"/>
    </row>
    <row r="58" spans="1:10" s="180" customFormat="1" ht="15">
      <c r="A58" s="6">
        <v>50</v>
      </c>
      <c r="B58" s="494" t="s">
        <v>488</v>
      </c>
      <c r="C58" s="519">
        <v>80121</v>
      </c>
      <c r="D58" s="519">
        <v>72109</v>
      </c>
      <c r="E58" s="519">
        <v>5608</v>
      </c>
      <c r="F58" s="675">
        <v>2404</v>
      </c>
      <c r="G58" s="520">
        <v>0</v>
      </c>
      <c r="H58" s="296"/>
      <c r="I58" s="19"/>
      <c r="J58" s="518"/>
    </row>
    <row r="59" spans="1:10" s="180" customFormat="1" ht="15">
      <c r="A59" s="6">
        <v>51</v>
      </c>
      <c r="B59" s="494" t="s">
        <v>494</v>
      </c>
      <c r="C59" s="519">
        <v>157600</v>
      </c>
      <c r="D59" s="519">
        <v>116906</v>
      </c>
      <c r="E59" s="519">
        <v>40694</v>
      </c>
      <c r="F59" s="675">
        <v>0</v>
      </c>
      <c r="G59" s="520">
        <v>0</v>
      </c>
      <c r="H59" s="296"/>
      <c r="I59" s="19"/>
      <c r="J59" s="518"/>
    </row>
    <row r="60" spans="1:10" s="687" customFormat="1" ht="15">
      <c r="A60" s="719" t="s">
        <v>9</v>
      </c>
      <c r="B60" s="709"/>
      <c r="C60" s="706">
        <f>SUM(C9:C59)</f>
        <v>6809497</v>
      </c>
      <c r="D60" s="706">
        <f>SUM(D9:D59)</f>
        <v>6219968</v>
      </c>
      <c r="E60" s="706">
        <f>SUM(E9:E59)</f>
        <v>377119</v>
      </c>
      <c r="F60" s="705">
        <v>212410</v>
      </c>
      <c r="G60" s="704">
        <f>SUM(G9:G59)</f>
        <v>0</v>
      </c>
      <c r="H60" s="703"/>
      <c r="I60" s="703"/>
      <c r="J60" s="702"/>
    </row>
    <row r="64" spans="1:10" ht="15" customHeight="1">
      <c r="A64" s="522"/>
      <c r="B64" s="522"/>
      <c r="C64" s="522"/>
      <c r="D64" s="522"/>
      <c r="E64" s="1362" t="s">
        <v>6</v>
      </c>
      <c r="F64" s="1362"/>
      <c r="G64" s="523"/>
      <c r="H64" s="523"/>
      <c r="I64" s="523"/>
    </row>
    <row r="65" spans="1:13" ht="15" customHeight="1">
      <c r="A65" s="522"/>
      <c r="B65" s="522"/>
      <c r="C65" s="522"/>
      <c r="D65" s="522"/>
      <c r="E65" s="1362" t="s">
        <v>7</v>
      </c>
      <c r="F65" s="1362"/>
      <c r="G65" s="523"/>
      <c r="H65" s="523"/>
      <c r="I65" s="523"/>
    </row>
    <row r="66" spans="1:13" ht="15" customHeight="1">
      <c r="A66" s="522"/>
      <c r="B66" s="522"/>
      <c r="C66" s="522"/>
      <c r="D66" s="522"/>
      <c r="E66" s="1362" t="s">
        <v>56</v>
      </c>
      <c r="F66" s="1362"/>
      <c r="G66" s="523"/>
      <c r="H66" s="523"/>
      <c r="I66" s="523"/>
    </row>
    <row r="67" spans="1:13">
      <c r="A67" s="522" t="s">
        <v>5</v>
      </c>
      <c r="C67" s="522"/>
      <c r="D67" s="522"/>
      <c r="E67" s="522"/>
      <c r="F67" s="524" t="s">
        <v>55</v>
      </c>
      <c r="G67" s="525"/>
      <c r="H67" s="522"/>
      <c r="I67" s="522"/>
    </row>
    <row r="68" spans="1:13">
      <c r="A68" s="522"/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</row>
  </sheetData>
  <mergeCells count="7">
    <mergeCell ref="E66:F66"/>
    <mergeCell ref="A1:E1"/>
    <mergeCell ref="A2:F2"/>
    <mergeCell ref="A4:F4"/>
    <mergeCell ref="F6:G6"/>
    <mergeCell ref="E64:F64"/>
    <mergeCell ref="E65:F65"/>
  </mergeCells>
  <printOptions horizontalCentered="1"/>
  <pageMargins left="0.70866141732283505" right="0.70866141732283505" top="0.23622047244094499" bottom="0" header="0.31496062992126" footer="0.31496062992126"/>
  <pageSetup paperSize="9" scale="90" orientation="landscape" r:id="rId1"/>
  <rowBreaks count="1" manualBreakCount="1">
    <brk id="36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topLeftCell="B40" zoomScale="115" zoomScaleSheetLayoutView="115" workbookViewId="0">
      <selection activeCell="K1" sqref="K1:L1048576"/>
    </sheetView>
  </sheetViews>
  <sheetFormatPr defaultRowHeight="12.75"/>
  <cols>
    <col min="1" max="1" width="7.42578125" style="285" customWidth="1"/>
    <col min="2" max="2" width="17.140625" style="285" customWidth="1"/>
    <col min="3" max="3" width="11" style="285" customWidth="1"/>
    <col min="4" max="4" width="10" style="285" customWidth="1"/>
    <col min="5" max="5" width="13.140625" style="285" customWidth="1"/>
    <col min="6" max="6" width="15.140625" style="285" customWidth="1"/>
    <col min="7" max="7" width="13.28515625" style="285" customWidth="1"/>
    <col min="8" max="8" width="14.7109375" style="285" customWidth="1"/>
    <col min="9" max="9" width="16.7109375" style="285" customWidth="1"/>
    <col min="10" max="10" width="19.28515625" style="285" customWidth="1"/>
    <col min="11" max="256" width="9.140625" style="285"/>
    <col min="257" max="257" width="7.42578125" style="285" customWidth="1"/>
    <col min="258" max="258" width="17.140625" style="285" customWidth="1"/>
    <col min="259" max="259" width="11" style="285" customWidth="1"/>
    <col min="260" max="260" width="10" style="285" customWidth="1"/>
    <col min="261" max="261" width="13.140625" style="285" customWidth="1"/>
    <col min="262" max="262" width="15.140625" style="285" customWidth="1"/>
    <col min="263" max="263" width="13.28515625" style="285" customWidth="1"/>
    <col min="264" max="264" width="14.7109375" style="285" customWidth="1"/>
    <col min="265" max="265" width="16.7109375" style="285" customWidth="1"/>
    <col min="266" max="266" width="19.28515625" style="285" customWidth="1"/>
    <col min="267" max="512" width="9.140625" style="285"/>
    <col min="513" max="513" width="7.42578125" style="285" customWidth="1"/>
    <col min="514" max="514" width="17.140625" style="285" customWidth="1"/>
    <col min="515" max="515" width="11" style="285" customWidth="1"/>
    <col min="516" max="516" width="10" style="285" customWidth="1"/>
    <col min="517" max="517" width="13.140625" style="285" customWidth="1"/>
    <col min="518" max="518" width="15.140625" style="285" customWidth="1"/>
    <col min="519" max="519" width="13.28515625" style="285" customWidth="1"/>
    <col min="520" max="520" width="14.7109375" style="285" customWidth="1"/>
    <col min="521" max="521" width="16.7109375" style="285" customWidth="1"/>
    <col min="522" max="522" width="19.28515625" style="285" customWidth="1"/>
    <col min="523" max="768" width="9.140625" style="285"/>
    <col min="769" max="769" width="7.42578125" style="285" customWidth="1"/>
    <col min="770" max="770" width="17.140625" style="285" customWidth="1"/>
    <col min="771" max="771" width="11" style="285" customWidth="1"/>
    <col min="772" max="772" width="10" style="285" customWidth="1"/>
    <col min="773" max="773" width="13.140625" style="285" customWidth="1"/>
    <col min="774" max="774" width="15.140625" style="285" customWidth="1"/>
    <col min="775" max="775" width="13.28515625" style="285" customWidth="1"/>
    <col min="776" max="776" width="14.7109375" style="285" customWidth="1"/>
    <col min="777" max="777" width="16.7109375" style="285" customWidth="1"/>
    <col min="778" max="778" width="19.28515625" style="285" customWidth="1"/>
    <col min="779" max="1024" width="9.140625" style="285"/>
    <col min="1025" max="1025" width="7.42578125" style="285" customWidth="1"/>
    <col min="1026" max="1026" width="17.140625" style="285" customWidth="1"/>
    <col min="1027" max="1027" width="11" style="285" customWidth="1"/>
    <col min="1028" max="1028" width="10" style="285" customWidth="1"/>
    <col min="1029" max="1029" width="13.140625" style="285" customWidth="1"/>
    <col min="1030" max="1030" width="15.140625" style="285" customWidth="1"/>
    <col min="1031" max="1031" width="13.28515625" style="285" customWidth="1"/>
    <col min="1032" max="1032" width="14.7109375" style="285" customWidth="1"/>
    <col min="1033" max="1033" width="16.7109375" style="285" customWidth="1"/>
    <col min="1034" max="1034" width="19.28515625" style="285" customWidth="1"/>
    <col min="1035" max="1280" width="9.140625" style="285"/>
    <col min="1281" max="1281" width="7.42578125" style="285" customWidth="1"/>
    <col min="1282" max="1282" width="17.140625" style="285" customWidth="1"/>
    <col min="1283" max="1283" width="11" style="285" customWidth="1"/>
    <col min="1284" max="1284" width="10" style="285" customWidth="1"/>
    <col min="1285" max="1285" width="13.140625" style="285" customWidth="1"/>
    <col min="1286" max="1286" width="15.140625" style="285" customWidth="1"/>
    <col min="1287" max="1287" width="13.28515625" style="285" customWidth="1"/>
    <col min="1288" max="1288" width="14.7109375" style="285" customWidth="1"/>
    <col min="1289" max="1289" width="16.7109375" style="285" customWidth="1"/>
    <col min="1290" max="1290" width="19.28515625" style="285" customWidth="1"/>
    <col min="1291" max="1536" width="9.140625" style="285"/>
    <col min="1537" max="1537" width="7.42578125" style="285" customWidth="1"/>
    <col min="1538" max="1538" width="17.140625" style="285" customWidth="1"/>
    <col min="1539" max="1539" width="11" style="285" customWidth="1"/>
    <col min="1540" max="1540" width="10" style="285" customWidth="1"/>
    <col min="1541" max="1541" width="13.140625" style="285" customWidth="1"/>
    <col min="1542" max="1542" width="15.140625" style="285" customWidth="1"/>
    <col min="1543" max="1543" width="13.28515625" style="285" customWidth="1"/>
    <col min="1544" max="1544" width="14.7109375" style="285" customWidth="1"/>
    <col min="1545" max="1545" width="16.7109375" style="285" customWidth="1"/>
    <col min="1546" max="1546" width="19.28515625" style="285" customWidth="1"/>
    <col min="1547" max="1792" width="9.140625" style="285"/>
    <col min="1793" max="1793" width="7.42578125" style="285" customWidth="1"/>
    <col min="1794" max="1794" width="17.140625" style="285" customWidth="1"/>
    <col min="1795" max="1795" width="11" style="285" customWidth="1"/>
    <col min="1796" max="1796" width="10" style="285" customWidth="1"/>
    <col min="1797" max="1797" width="13.140625" style="285" customWidth="1"/>
    <col min="1798" max="1798" width="15.140625" style="285" customWidth="1"/>
    <col min="1799" max="1799" width="13.28515625" style="285" customWidth="1"/>
    <col min="1800" max="1800" width="14.7109375" style="285" customWidth="1"/>
    <col min="1801" max="1801" width="16.7109375" style="285" customWidth="1"/>
    <col min="1802" max="1802" width="19.28515625" style="285" customWidth="1"/>
    <col min="1803" max="2048" width="9.140625" style="285"/>
    <col min="2049" max="2049" width="7.42578125" style="285" customWidth="1"/>
    <col min="2050" max="2050" width="17.140625" style="285" customWidth="1"/>
    <col min="2051" max="2051" width="11" style="285" customWidth="1"/>
    <col min="2052" max="2052" width="10" style="285" customWidth="1"/>
    <col min="2053" max="2053" width="13.140625" style="285" customWidth="1"/>
    <col min="2054" max="2054" width="15.140625" style="285" customWidth="1"/>
    <col min="2055" max="2055" width="13.28515625" style="285" customWidth="1"/>
    <col min="2056" max="2056" width="14.7109375" style="285" customWidth="1"/>
    <col min="2057" max="2057" width="16.7109375" style="285" customWidth="1"/>
    <col min="2058" max="2058" width="19.28515625" style="285" customWidth="1"/>
    <col min="2059" max="2304" width="9.140625" style="285"/>
    <col min="2305" max="2305" width="7.42578125" style="285" customWidth="1"/>
    <col min="2306" max="2306" width="17.140625" style="285" customWidth="1"/>
    <col min="2307" max="2307" width="11" style="285" customWidth="1"/>
    <col min="2308" max="2308" width="10" style="285" customWidth="1"/>
    <col min="2309" max="2309" width="13.140625" style="285" customWidth="1"/>
    <col min="2310" max="2310" width="15.140625" style="285" customWidth="1"/>
    <col min="2311" max="2311" width="13.28515625" style="285" customWidth="1"/>
    <col min="2312" max="2312" width="14.7109375" style="285" customWidth="1"/>
    <col min="2313" max="2313" width="16.7109375" style="285" customWidth="1"/>
    <col min="2314" max="2314" width="19.28515625" style="285" customWidth="1"/>
    <col min="2315" max="2560" width="9.140625" style="285"/>
    <col min="2561" max="2561" width="7.42578125" style="285" customWidth="1"/>
    <col min="2562" max="2562" width="17.140625" style="285" customWidth="1"/>
    <col min="2563" max="2563" width="11" style="285" customWidth="1"/>
    <col min="2564" max="2564" width="10" style="285" customWidth="1"/>
    <col min="2565" max="2565" width="13.140625" style="285" customWidth="1"/>
    <col min="2566" max="2566" width="15.140625" style="285" customWidth="1"/>
    <col min="2567" max="2567" width="13.28515625" style="285" customWidth="1"/>
    <col min="2568" max="2568" width="14.7109375" style="285" customWidth="1"/>
    <col min="2569" max="2569" width="16.7109375" style="285" customWidth="1"/>
    <col min="2570" max="2570" width="19.28515625" style="285" customWidth="1"/>
    <col min="2571" max="2816" width="9.140625" style="285"/>
    <col min="2817" max="2817" width="7.42578125" style="285" customWidth="1"/>
    <col min="2818" max="2818" width="17.140625" style="285" customWidth="1"/>
    <col min="2819" max="2819" width="11" style="285" customWidth="1"/>
    <col min="2820" max="2820" width="10" style="285" customWidth="1"/>
    <col min="2821" max="2821" width="13.140625" style="285" customWidth="1"/>
    <col min="2822" max="2822" width="15.140625" style="285" customWidth="1"/>
    <col min="2823" max="2823" width="13.28515625" style="285" customWidth="1"/>
    <col min="2824" max="2824" width="14.7109375" style="285" customWidth="1"/>
    <col min="2825" max="2825" width="16.7109375" style="285" customWidth="1"/>
    <col min="2826" max="2826" width="19.28515625" style="285" customWidth="1"/>
    <col min="2827" max="3072" width="9.140625" style="285"/>
    <col min="3073" max="3073" width="7.42578125" style="285" customWidth="1"/>
    <col min="3074" max="3074" width="17.140625" style="285" customWidth="1"/>
    <col min="3075" max="3075" width="11" style="285" customWidth="1"/>
    <col min="3076" max="3076" width="10" style="285" customWidth="1"/>
    <col min="3077" max="3077" width="13.140625" style="285" customWidth="1"/>
    <col min="3078" max="3078" width="15.140625" style="285" customWidth="1"/>
    <col min="3079" max="3079" width="13.28515625" style="285" customWidth="1"/>
    <col min="3080" max="3080" width="14.7109375" style="285" customWidth="1"/>
    <col min="3081" max="3081" width="16.7109375" style="285" customWidth="1"/>
    <col min="3082" max="3082" width="19.28515625" style="285" customWidth="1"/>
    <col min="3083" max="3328" width="9.140625" style="285"/>
    <col min="3329" max="3329" width="7.42578125" style="285" customWidth="1"/>
    <col min="3330" max="3330" width="17.140625" style="285" customWidth="1"/>
    <col min="3331" max="3331" width="11" style="285" customWidth="1"/>
    <col min="3332" max="3332" width="10" style="285" customWidth="1"/>
    <col min="3333" max="3333" width="13.140625" style="285" customWidth="1"/>
    <col min="3334" max="3334" width="15.140625" style="285" customWidth="1"/>
    <col min="3335" max="3335" width="13.28515625" style="285" customWidth="1"/>
    <col min="3336" max="3336" width="14.7109375" style="285" customWidth="1"/>
    <col min="3337" max="3337" width="16.7109375" style="285" customWidth="1"/>
    <col min="3338" max="3338" width="19.28515625" style="285" customWidth="1"/>
    <col min="3339" max="3584" width="9.140625" style="285"/>
    <col min="3585" max="3585" width="7.42578125" style="285" customWidth="1"/>
    <col min="3586" max="3586" width="17.140625" style="285" customWidth="1"/>
    <col min="3587" max="3587" width="11" style="285" customWidth="1"/>
    <col min="3588" max="3588" width="10" style="285" customWidth="1"/>
    <col min="3589" max="3589" width="13.140625" style="285" customWidth="1"/>
    <col min="3590" max="3590" width="15.140625" style="285" customWidth="1"/>
    <col min="3591" max="3591" width="13.28515625" style="285" customWidth="1"/>
    <col min="3592" max="3592" width="14.7109375" style="285" customWidth="1"/>
    <col min="3593" max="3593" width="16.7109375" style="285" customWidth="1"/>
    <col min="3594" max="3594" width="19.28515625" style="285" customWidth="1"/>
    <col min="3595" max="3840" width="9.140625" style="285"/>
    <col min="3841" max="3841" width="7.42578125" style="285" customWidth="1"/>
    <col min="3842" max="3842" width="17.140625" style="285" customWidth="1"/>
    <col min="3843" max="3843" width="11" style="285" customWidth="1"/>
    <col min="3844" max="3844" width="10" style="285" customWidth="1"/>
    <col min="3845" max="3845" width="13.140625" style="285" customWidth="1"/>
    <col min="3846" max="3846" width="15.140625" style="285" customWidth="1"/>
    <col min="3847" max="3847" width="13.28515625" style="285" customWidth="1"/>
    <col min="3848" max="3848" width="14.7109375" style="285" customWidth="1"/>
    <col min="3849" max="3849" width="16.7109375" style="285" customWidth="1"/>
    <col min="3850" max="3850" width="19.28515625" style="285" customWidth="1"/>
    <col min="3851" max="4096" width="9.140625" style="285"/>
    <col min="4097" max="4097" width="7.42578125" style="285" customWidth="1"/>
    <col min="4098" max="4098" width="17.140625" style="285" customWidth="1"/>
    <col min="4099" max="4099" width="11" style="285" customWidth="1"/>
    <col min="4100" max="4100" width="10" style="285" customWidth="1"/>
    <col min="4101" max="4101" width="13.140625" style="285" customWidth="1"/>
    <col min="4102" max="4102" width="15.140625" style="285" customWidth="1"/>
    <col min="4103" max="4103" width="13.28515625" style="285" customWidth="1"/>
    <col min="4104" max="4104" width="14.7109375" style="285" customWidth="1"/>
    <col min="4105" max="4105" width="16.7109375" style="285" customWidth="1"/>
    <col min="4106" max="4106" width="19.28515625" style="285" customWidth="1"/>
    <col min="4107" max="4352" width="9.140625" style="285"/>
    <col min="4353" max="4353" width="7.42578125" style="285" customWidth="1"/>
    <col min="4354" max="4354" width="17.140625" style="285" customWidth="1"/>
    <col min="4355" max="4355" width="11" style="285" customWidth="1"/>
    <col min="4356" max="4356" width="10" style="285" customWidth="1"/>
    <col min="4357" max="4357" width="13.140625" style="285" customWidth="1"/>
    <col min="4358" max="4358" width="15.140625" style="285" customWidth="1"/>
    <col min="4359" max="4359" width="13.28515625" style="285" customWidth="1"/>
    <col min="4360" max="4360" width="14.7109375" style="285" customWidth="1"/>
    <col min="4361" max="4361" width="16.7109375" style="285" customWidth="1"/>
    <col min="4362" max="4362" width="19.28515625" style="285" customWidth="1"/>
    <col min="4363" max="4608" width="9.140625" style="285"/>
    <col min="4609" max="4609" width="7.42578125" style="285" customWidth="1"/>
    <col min="4610" max="4610" width="17.140625" style="285" customWidth="1"/>
    <col min="4611" max="4611" width="11" style="285" customWidth="1"/>
    <col min="4612" max="4612" width="10" style="285" customWidth="1"/>
    <col min="4613" max="4613" width="13.140625" style="285" customWidth="1"/>
    <col min="4614" max="4614" width="15.140625" style="285" customWidth="1"/>
    <col min="4615" max="4615" width="13.28515625" style="285" customWidth="1"/>
    <col min="4616" max="4616" width="14.7109375" style="285" customWidth="1"/>
    <col min="4617" max="4617" width="16.7109375" style="285" customWidth="1"/>
    <col min="4618" max="4618" width="19.28515625" style="285" customWidth="1"/>
    <col min="4619" max="4864" width="9.140625" style="285"/>
    <col min="4865" max="4865" width="7.42578125" style="285" customWidth="1"/>
    <col min="4866" max="4866" width="17.140625" style="285" customWidth="1"/>
    <col min="4867" max="4867" width="11" style="285" customWidth="1"/>
    <col min="4868" max="4868" width="10" style="285" customWidth="1"/>
    <col min="4869" max="4869" width="13.140625" style="285" customWidth="1"/>
    <col min="4870" max="4870" width="15.140625" style="285" customWidth="1"/>
    <col min="4871" max="4871" width="13.28515625" style="285" customWidth="1"/>
    <col min="4872" max="4872" width="14.7109375" style="285" customWidth="1"/>
    <col min="4873" max="4873" width="16.7109375" style="285" customWidth="1"/>
    <col min="4874" max="4874" width="19.28515625" style="285" customWidth="1"/>
    <col min="4875" max="5120" width="9.140625" style="285"/>
    <col min="5121" max="5121" width="7.42578125" style="285" customWidth="1"/>
    <col min="5122" max="5122" width="17.140625" style="285" customWidth="1"/>
    <col min="5123" max="5123" width="11" style="285" customWidth="1"/>
    <col min="5124" max="5124" width="10" style="285" customWidth="1"/>
    <col min="5125" max="5125" width="13.140625" style="285" customWidth="1"/>
    <col min="5126" max="5126" width="15.140625" style="285" customWidth="1"/>
    <col min="5127" max="5127" width="13.28515625" style="285" customWidth="1"/>
    <col min="5128" max="5128" width="14.7109375" style="285" customWidth="1"/>
    <col min="5129" max="5129" width="16.7109375" style="285" customWidth="1"/>
    <col min="5130" max="5130" width="19.28515625" style="285" customWidth="1"/>
    <col min="5131" max="5376" width="9.140625" style="285"/>
    <col min="5377" max="5377" width="7.42578125" style="285" customWidth="1"/>
    <col min="5378" max="5378" width="17.140625" style="285" customWidth="1"/>
    <col min="5379" max="5379" width="11" style="285" customWidth="1"/>
    <col min="5380" max="5380" width="10" style="285" customWidth="1"/>
    <col min="5381" max="5381" width="13.140625" style="285" customWidth="1"/>
    <col min="5382" max="5382" width="15.140625" style="285" customWidth="1"/>
    <col min="5383" max="5383" width="13.28515625" style="285" customWidth="1"/>
    <col min="5384" max="5384" width="14.7109375" style="285" customWidth="1"/>
    <col min="5385" max="5385" width="16.7109375" style="285" customWidth="1"/>
    <col min="5386" max="5386" width="19.28515625" style="285" customWidth="1"/>
    <col min="5387" max="5632" width="9.140625" style="285"/>
    <col min="5633" max="5633" width="7.42578125" style="285" customWidth="1"/>
    <col min="5634" max="5634" width="17.140625" style="285" customWidth="1"/>
    <col min="5635" max="5635" width="11" style="285" customWidth="1"/>
    <col min="5636" max="5636" width="10" style="285" customWidth="1"/>
    <col min="5637" max="5637" width="13.140625" style="285" customWidth="1"/>
    <col min="5638" max="5638" width="15.140625" style="285" customWidth="1"/>
    <col min="5639" max="5639" width="13.28515625" style="285" customWidth="1"/>
    <col min="5640" max="5640" width="14.7109375" style="285" customWidth="1"/>
    <col min="5641" max="5641" width="16.7109375" style="285" customWidth="1"/>
    <col min="5642" max="5642" width="19.28515625" style="285" customWidth="1"/>
    <col min="5643" max="5888" width="9.140625" style="285"/>
    <col min="5889" max="5889" width="7.42578125" style="285" customWidth="1"/>
    <col min="5890" max="5890" width="17.140625" style="285" customWidth="1"/>
    <col min="5891" max="5891" width="11" style="285" customWidth="1"/>
    <col min="5892" max="5892" width="10" style="285" customWidth="1"/>
    <col min="5893" max="5893" width="13.140625" style="285" customWidth="1"/>
    <col min="5894" max="5894" width="15.140625" style="285" customWidth="1"/>
    <col min="5895" max="5895" width="13.28515625" style="285" customWidth="1"/>
    <col min="5896" max="5896" width="14.7109375" style="285" customWidth="1"/>
    <col min="5897" max="5897" width="16.7109375" style="285" customWidth="1"/>
    <col min="5898" max="5898" width="19.28515625" style="285" customWidth="1"/>
    <col min="5899" max="6144" width="9.140625" style="285"/>
    <col min="6145" max="6145" width="7.42578125" style="285" customWidth="1"/>
    <col min="6146" max="6146" width="17.140625" style="285" customWidth="1"/>
    <col min="6147" max="6147" width="11" style="285" customWidth="1"/>
    <col min="6148" max="6148" width="10" style="285" customWidth="1"/>
    <col min="6149" max="6149" width="13.140625" style="285" customWidth="1"/>
    <col min="6150" max="6150" width="15.140625" style="285" customWidth="1"/>
    <col min="6151" max="6151" width="13.28515625" style="285" customWidth="1"/>
    <col min="6152" max="6152" width="14.7109375" style="285" customWidth="1"/>
    <col min="6153" max="6153" width="16.7109375" style="285" customWidth="1"/>
    <col min="6154" max="6154" width="19.28515625" style="285" customWidth="1"/>
    <col min="6155" max="6400" width="9.140625" style="285"/>
    <col min="6401" max="6401" width="7.42578125" style="285" customWidth="1"/>
    <col min="6402" max="6402" width="17.140625" style="285" customWidth="1"/>
    <col min="6403" max="6403" width="11" style="285" customWidth="1"/>
    <col min="6404" max="6404" width="10" style="285" customWidth="1"/>
    <col min="6405" max="6405" width="13.140625" style="285" customWidth="1"/>
    <col min="6406" max="6406" width="15.140625" style="285" customWidth="1"/>
    <col min="6407" max="6407" width="13.28515625" style="285" customWidth="1"/>
    <col min="6408" max="6408" width="14.7109375" style="285" customWidth="1"/>
    <col min="6409" max="6409" width="16.7109375" style="285" customWidth="1"/>
    <col min="6410" max="6410" width="19.28515625" style="285" customWidth="1"/>
    <col min="6411" max="6656" width="9.140625" style="285"/>
    <col min="6657" max="6657" width="7.42578125" style="285" customWidth="1"/>
    <col min="6658" max="6658" width="17.140625" style="285" customWidth="1"/>
    <col min="6659" max="6659" width="11" style="285" customWidth="1"/>
    <col min="6660" max="6660" width="10" style="285" customWidth="1"/>
    <col min="6661" max="6661" width="13.140625" style="285" customWidth="1"/>
    <col min="6662" max="6662" width="15.140625" style="285" customWidth="1"/>
    <col min="6663" max="6663" width="13.28515625" style="285" customWidth="1"/>
    <col min="6664" max="6664" width="14.7109375" style="285" customWidth="1"/>
    <col min="6665" max="6665" width="16.7109375" style="285" customWidth="1"/>
    <col min="6666" max="6666" width="19.28515625" style="285" customWidth="1"/>
    <col min="6667" max="6912" width="9.140625" style="285"/>
    <col min="6913" max="6913" width="7.42578125" style="285" customWidth="1"/>
    <col min="6914" max="6914" width="17.140625" style="285" customWidth="1"/>
    <col min="6915" max="6915" width="11" style="285" customWidth="1"/>
    <col min="6916" max="6916" width="10" style="285" customWidth="1"/>
    <col min="6917" max="6917" width="13.140625" style="285" customWidth="1"/>
    <col min="6918" max="6918" width="15.140625" style="285" customWidth="1"/>
    <col min="6919" max="6919" width="13.28515625" style="285" customWidth="1"/>
    <col min="6920" max="6920" width="14.7109375" style="285" customWidth="1"/>
    <col min="6921" max="6921" width="16.7109375" style="285" customWidth="1"/>
    <col min="6922" max="6922" width="19.28515625" style="285" customWidth="1"/>
    <col min="6923" max="7168" width="9.140625" style="285"/>
    <col min="7169" max="7169" width="7.42578125" style="285" customWidth="1"/>
    <col min="7170" max="7170" width="17.140625" style="285" customWidth="1"/>
    <col min="7171" max="7171" width="11" style="285" customWidth="1"/>
    <col min="7172" max="7172" width="10" style="285" customWidth="1"/>
    <col min="7173" max="7173" width="13.140625" style="285" customWidth="1"/>
    <col min="7174" max="7174" width="15.140625" style="285" customWidth="1"/>
    <col min="7175" max="7175" width="13.28515625" style="285" customWidth="1"/>
    <col min="7176" max="7176" width="14.7109375" style="285" customWidth="1"/>
    <col min="7177" max="7177" width="16.7109375" style="285" customWidth="1"/>
    <col min="7178" max="7178" width="19.28515625" style="285" customWidth="1"/>
    <col min="7179" max="7424" width="9.140625" style="285"/>
    <col min="7425" max="7425" width="7.42578125" style="285" customWidth="1"/>
    <col min="7426" max="7426" width="17.140625" style="285" customWidth="1"/>
    <col min="7427" max="7427" width="11" style="285" customWidth="1"/>
    <col min="7428" max="7428" width="10" style="285" customWidth="1"/>
    <col min="7429" max="7429" width="13.140625" style="285" customWidth="1"/>
    <col min="7430" max="7430" width="15.140625" style="285" customWidth="1"/>
    <col min="7431" max="7431" width="13.28515625" style="285" customWidth="1"/>
    <col min="7432" max="7432" width="14.7109375" style="285" customWidth="1"/>
    <col min="7433" max="7433" width="16.7109375" style="285" customWidth="1"/>
    <col min="7434" max="7434" width="19.28515625" style="285" customWidth="1"/>
    <col min="7435" max="7680" width="9.140625" style="285"/>
    <col min="7681" max="7681" width="7.42578125" style="285" customWidth="1"/>
    <col min="7682" max="7682" width="17.140625" style="285" customWidth="1"/>
    <col min="7683" max="7683" width="11" style="285" customWidth="1"/>
    <col min="7684" max="7684" width="10" style="285" customWidth="1"/>
    <col min="7685" max="7685" width="13.140625" style="285" customWidth="1"/>
    <col min="7686" max="7686" width="15.140625" style="285" customWidth="1"/>
    <col min="7687" max="7687" width="13.28515625" style="285" customWidth="1"/>
    <col min="7688" max="7688" width="14.7109375" style="285" customWidth="1"/>
    <col min="7689" max="7689" width="16.7109375" style="285" customWidth="1"/>
    <col min="7690" max="7690" width="19.28515625" style="285" customWidth="1"/>
    <col min="7691" max="7936" width="9.140625" style="285"/>
    <col min="7937" max="7937" width="7.42578125" style="285" customWidth="1"/>
    <col min="7938" max="7938" width="17.140625" style="285" customWidth="1"/>
    <col min="7939" max="7939" width="11" style="285" customWidth="1"/>
    <col min="7940" max="7940" width="10" style="285" customWidth="1"/>
    <col min="7941" max="7941" width="13.140625" style="285" customWidth="1"/>
    <col min="7942" max="7942" width="15.140625" style="285" customWidth="1"/>
    <col min="7943" max="7943" width="13.28515625" style="285" customWidth="1"/>
    <col min="7944" max="7944" width="14.7109375" style="285" customWidth="1"/>
    <col min="7945" max="7945" width="16.7109375" style="285" customWidth="1"/>
    <col min="7946" max="7946" width="19.28515625" style="285" customWidth="1"/>
    <col min="7947" max="8192" width="9.140625" style="285"/>
    <col min="8193" max="8193" width="7.42578125" style="285" customWidth="1"/>
    <col min="8194" max="8194" width="17.140625" style="285" customWidth="1"/>
    <col min="8195" max="8195" width="11" style="285" customWidth="1"/>
    <col min="8196" max="8196" width="10" style="285" customWidth="1"/>
    <col min="8197" max="8197" width="13.140625" style="285" customWidth="1"/>
    <col min="8198" max="8198" width="15.140625" style="285" customWidth="1"/>
    <col min="8199" max="8199" width="13.28515625" style="285" customWidth="1"/>
    <col min="8200" max="8200" width="14.7109375" style="285" customWidth="1"/>
    <col min="8201" max="8201" width="16.7109375" style="285" customWidth="1"/>
    <col min="8202" max="8202" width="19.28515625" style="285" customWidth="1"/>
    <col min="8203" max="8448" width="9.140625" style="285"/>
    <col min="8449" max="8449" width="7.42578125" style="285" customWidth="1"/>
    <col min="8450" max="8450" width="17.140625" style="285" customWidth="1"/>
    <col min="8451" max="8451" width="11" style="285" customWidth="1"/>
    <col min="8452" max="8452" width="10" style="285" customWidth="1"/>
    <col min="8453" max="8453" width="13.140625" style="285" customWidth="1"/>
    <col min="8454" max="8454" width="15.140625" style="285" customWidth="1"/>
    <col min="8455" max="8455" width="13.28515625" style="285" customWidth="1"/>
    <col min="8456" max="8456" width="14.7109375" style="285" customWidth="1"/>
    <col min="8457" max="8457" width="16.7109375" style="285" customWidth="1"/>
    <col min="8458" max="8458" width="19.28515625" style="285" customWidth="1"/>
    <col min="8459" max="8704" width="9.140625" style="285"/>
    <col min="8705" max="8705" width="7.42578125" style="285" customWidth="1"/>
    <col min="8706" max="8706" width="17.140625" style="285" customWidth="1"/>
    <col min="8707" max="8707" width="11" style="285" customWidth="1"/>
    <col min="8708" max="8708" width="10" style="285" customWidth="1"/>
    <col min="8709" max="8709" width="13.140625" style="285" customWidth="1"/>
    <col min="8710" max="8710" width="15.140625" style="285" customWidth="1"/>
    <col min="8711" max="8711" width="13.28515625" style="285" customWidth="1"/>
    <col min="8712" max="8712" width="14.7109375" style="285" customWidth="1"/>
    <col min="8713" max="8713" width="16.7109375" style="285" customWidth="1"/>
    <col min="8714" max="8714" width="19.28515625" style="285" customWidth="1"/>
    <col min="8715" max="8960" width="9.140625" style="285"/>
    <col min="8961" max="8961" width="7.42578125" style="285" customWidth="1"/>
    <col min="8962" max="8962" width="17.140625" style="285" customWidth="1"/>
    <col min="8963" max="8963" width="11" style="285" customWidth="1"/>
    <col min="8964" max="8964" width="10" style="285" customWidth="1"/>
    <col min="8965" max="8965" width="13.140625" style="285" customWidth="1"/>
    <col min="8966" max="8966" width="15.140625" style="285" customWidth="1"/>
    <col min="8967" max="8967" width="13.28515625" style="285" customWidth="1"/>
    <col min="8968" max="8968" width="14.7109375" style="285" customWidth="1"/>
    <col min="8969" max="8969" width="16.7109375" style="285" customWidth="1"/>
    <col min="8970" max="8970" width="19.28515625" style="285" customWidth="1"/>
    <col min="8971" max="9216" width="9.140625" style="285"/>
    <col min="9217" max="9217" width="7.42578125" style="285" customWidth="1"/>
    <col min="9218" max="9218" width="17.140625" style="285" customWidth="1"/>
    <col min="9219" max="9219" width="11" style="285" customWidth="1"/>
    <col min="9220" max="9220" width="10" style="285" customWidth="1"/>
    <col min="9221" max="9221" width="13.140625" style="285" customWidth="1"/>
    <col min="9222" max="9222" width="15.140625" style="285" customWidth="1"/>
    <col min="9223" max="9223" width="13.28515625" style="285" customWidth="1"/>
    <col min="9224" max="9224" width="14.7109375" style="285" customWidth="1"/>
    <col min="9225" max="9225" width="16.7109375" style="285" customWidth="1"/>
    <col min="9226" max="9226" width="19.28515625" style="285" customWidth="1"/>
    <col min="9227" max="9472" width="9.140625" style="285"/>
    <col min="9473" max="9473" width="7.42578125" style="285" customWidth="1"/>
    <col min="9474" max="9474" width="17.140625" style="285" customWidth="1"/>
    <col min="9475" max="9475" width="11" style="285" customWidth="1"/>
    <col min="9476" max="9476" width="10" style="285" customWidth="1"/>
    <col min="9477" max="9477" width="13.140625" style="285" customWidth="1"/>
    <col min="9478" max="9478" width="15.140625" style="285" customWidth="1"/>
    <col min="9479" max="9479" width="13.28515625" style="285" customWidth="1"/>
    <col min="9480" max="9480" width="14.7109375" style="285" customWidth="1"/>
    <col min="9481" max="9481" width="16.7109375" style="285" customWidth="1"/>
    <col min="9482" max="9482" width="19.28515625" style="285" customWidth="1"/>
    <col min="9483" max="9728" width="9.140625" style="285"/>
    <col min="9729" max="9729" width="7.42578125" style="285" customWidth="1"/>
    <col min="9730" max="9730" width="17.140625" style="285" customWidth="1"/>
    <col min="9731" max="9731" width="11" style="285" customWidth="1"/>
    <col min="9732" max="9732" width="10" style="285" customWidth="1"/>
    <col min="9733" max="9733" width="13.140625" style="285" customWidth="1"/>
    <col min="9734" max="9734" width="15.140625" style="285" customWidth="1"/>
    <col min="9735" max="9735" width="13.28515625" style="285" customWidth="1"/>
    <col min="9736" max="9736" width="14.7109375" style="285" customWidth="1"/>
    <col min="9737" max="9737" width="16.7109375" style="285" customWidth="1"/>
    <col min="9738" max="9738" width="19.28515625" style="285" customWidth="1"/>
    <col min="9739" max="9984" width="9.140625" style="285"/>
    <col min="9985" max="9985" width="7.42578125" style="285" customWidth="1"/>
    <col min="9986" max="9986" width="17.140625" style="285" customWidth="1"/>
    <col min="9987" max="9987" width="11" style="285" customWidth="1"/>
    <col min="9988" max="9988" width="10" style="285" customWidth="1"/>
    <col min="9989" max="9989" width="13.140625" style="285" customWidth="1"/>
    <col min="9990" max="9990" width="15.140625" style="285" customWidth="1"/>
    <col min="9991" max="9991" width="13.28515625" style="285" customWidth="1"/>
    <col min="9992" max="9992" width="14.7109375" style="285" customWidth="1"/>
    <col min="9993" max="9993" width="16.7109375" style="285" customWidth="1"/>
    <col min="9994" max="9994" width="19.28515625" style="285" customWidth="1"/>
    <col min="9995" max="10240" width="9.140625" style="285"/>
    <col min="10241" max="10241" width="7.42578125" style="285" customWidth="1"/>
    <col min="10242" max="10242" width="17.140625" style="285" customWidth="1"/>
    <col min="10243" max="10243" width="11" style="285" customWidth="1"/>
    <col min="10244" max="10244" width="10" style="285" customWidth="1"/>
    <col min="10245" max="10245" width="13.140625" style="285" customWidth="1"/>
    <col min="10246" max="10246" width="15.140625" style="285" customWidth="1"/>
    <col min="10247" max="10247" width="13.28515625" style="285" customWidth="1"/>
    <col min="10248" max="10248" width="14.7109375" style="285" customWidth="1"/>
    <col min="10249" max="10249" width="16.7109375" style="285" customWidth="1"/>
    <col min="10250" max="10250" width="19.28515625" style="285" customWidth="1"/>
    <col min="10251" max="10496" width="9.140625" style="285"/>
    <col min="10497" max="10497" width="7.42578125" style="285" customWidth="1"/>
    <col min="10498" max="10498" width="17.140625" style="285" customWidth="1"/>
    <col min="10499" max="10499" width="11" style="285" customWidth="1"/>
    <col min="10500" max="10500" width="10" style="285" customWidth="1"/>
    <col min="10501" max="10501" width="13.140625" style="285" customWidth="1"/>
    <col min="10502" max="10502" width="15.140625" style="285" customWidth="1"/>
    <col min="10503" max="10503" width="13.28515625" style="285" customWidth="1"/>
    <col min="10504" max="10504" width="14.7109375" style="285" customWidth="1"/>
    <col min="10505" max="10505" width="16.7109375" style="285" customWidth="1"/>
    <col min="10506" max="10506" width="19.28515625" style="285" customWidth="1"/>
    <col min="10507" max="10752" width="9.140625" style="285"/>
    <col min="10753" max="10753" width="7.42578125" style="285" customWidth="1"/>
    <col min="10754" max="10754" width="17.140625" style="285" customWidth="1"/>
    <col min="10755" max="10755" width="11" style="285" customWidth="1"/>
    <col min="10756" max="10756" width="10" style="285" customWidth="1"/>
    <col min="10757" max="10757" width="13.140625" style="285" customWidth="1"/>
    <col min="10758" max="10758" width="15.140625" style="285" customWidth="1"/>
    <col min="10759" max="10759" width="13.28515625" style="285" customWidth="1"/>
    <col min="10760" max="10760" width="14.7109375" style="285" customWidth="1"/>
    <col min="10761" max="10761" width="16.7109375" style="285" customWidth="1"/>
    <col min="10762" max="10762" width="19.28515625" style="285" customWidth="1"/>
    <col min="10763" max="11008" width="9.140625" style="285"/>
    <col min="11009" max="11009" width="7.42578125" style="285" customWidth="1"/>
    <col min="11010" max="11010" width="17.140625" style="285" customWidth="1"/>
    <col min="11011" max="11011" width="11" style="285" customWidth="1"/>
    <col min="11012" max="11012" width="10" style="285" customWidth="1"/>
    <col min="11013" max="11013" width="13.140625" style="285" customWidth="1"/>
    <col min="11014" max="11014" width="15.140625" style="285" customWidth="1"/>
    <col min="11015" max="11015" width="13.28515625" style="285" customWidth="1"/>
    <col min="11016" max="11016" width="14.7109375" style="285" customWidth="1"/>
    <col min="11017" max="11017" width="16.7109375" style="285" customWidth="1"/>
    <col min="11018" max="11018" width="19.28515625" style="285" customWidth="1"/>
    <col min="11019" max="11264" width="9.140625" style="285"/>
    <col min="11265" max="11265" width="7.42578125" style="285" customWidth="1"/>
    <col min="11266" max="11266" width="17.140625" style="285" customWidth="1"/>
    <col min="11267" max="11267" width="11" style="285" customWidth="1"/>
    <col min="11268" max="11268" width="10" style="285" customWidth="1"/>
    <col min="11269" max="11269" width="13.140625" style="285" customWidth="1"/>
    <col min="11270" max="11270" width="15.140625" style="285" customWidth="1"/>
    <col min="11271" max="11271" width="13.28515625" style="285" customWidth="1"/>
    <col min="11272" max="11272" width="14.7109375" style="285" customWidth="1"/>
    <col min="11273" max="11273" width="16.7109375" style="285" customWidth="1"/>
    <col min="11274" max="11274" width="19.28515625" style="285" customWidth="1"/>
    <col min="11275" max="11520" width="9.140625" style="285"/>
    <col min="11521" max="11521" width="7.42578125" style="285" customWidth="1"/>
    <col min="11522" max="11522" width="17.140625" style="285" customWidth="1"/>
    <col min="11523" max="11523" width="11" style="285" customWidth="1"/>
    <col min="11524" max="11524" width="10" style="285" customWidth="1"/>
    <col min="11525" max="11525" width="13.140625" style="285" customWidth="1"/>
    <col min="11526" max="11526" width="15.140625" style="285" customWidth="1"/>
    <col min="11527" max="11527" width="13.28515625" style="285" customWidth="1"/>
    <col min="11528" max="11528" width="14.7109375" style="285" customWidth="1"/>
    <col min="11529" max="11529" width="16.7109375" style="285" customWidth="1"/>
    <col min="11530" max="11530" width="19.28515625" style="285" customWidth="1"/>
    <col min="11531" max="11776" width="9.140625" style="285"/>
    <col min="11777" max="11777" width="7.42578125" style="285" customWidth="1"/>
    <col min="11778" max="11778" width="17.140625" style="285" customWidth="1"/>
    <col min="11779" max="11779" width="11" style="285" customWidth="1"/>
    <col min="11780" max="11780" width="10" style="285" customWidth="1"/>
    <col min="11781" max="11781" width="13.140625" style="285" customWidth="1"/>
    <col min="11782" max="11782" width="15.140625" style="285" customWidth="1"/>
    <col min="11783" max="11783" width="13.28515625" style="285" customWidth="1"/>
    <col min="11784" max="11784" width="14.7109375" style="285" customWidth="1"/>
    <col min="11785" max="11785" width="16.7109375" style="285" customWidth="1"/>
    <col min="11786" max="11786" width="19.28515625" style="285" customWidth="1"/>
    <col min="11787" max="12032" width="9.140625" style="285"/>
    <col min="12033" max="12033" width="7.42578125" style="285" customWidth="1"/>
    <col min="12034" max="12034" width="17.140625" style="285" customWidth="1"/>
    <col min="12035" max="12035" width="11" style="285" customWidth="1"/>
    <col min="12036" max="12036" width="10" style="285" customWidth="1"/>
    <col min="12037" max="12037" width="13.140625" style="285" customWidth="1"/>
    <col min="12038" max="12038" width="15.140625" style="285" customWidth="1"/>
    <col min="12039" max="12039" width="13.28515625" style="285" customWidth="1"/>
    <col min="12040" max="12040" width="14.7109375" style="285" customWidth="1"/>
    <col min="12041" max="12041" width="16.7109375" style="285" customWidth="1"/>
    <col min="12042" max="12042" width="19.28515625" style="285" customWidth="1"/>
    <col min="12043" max="12288" width="9.140625" style="285"/>
    <col min="12289" max="12289" width="7.42578125" style="285" customWidth="1"/>
    <col min="12290" max="12290" width="17.140625" style="285" customWidth="1"/>
    <col min="12291" max="12291" width="11" style="285" customWidth="1"/>
    <col min="12292" max="12292" width="10" style="285" customWidth="1"/>
    <col min="12293" max="12293" width="13.140625" style="285" customWidth="1"/>
    <col min="12294" max="12294" width="15.140625" style="285" customWidth="1"/>
    <col min="12295" max="12295" width="13.28515625" style="285" customWidth="1"/>
    <col min="12296" max="12296" width="14.7109375" style="285" customWidth="1"/>
    <col min="12297" max="12297" width="16.7109375" style="285" customWidth="1"/>
    <col min="12298" max="12298" width="19.28515625" style="285" customWidth="1"/>
    <col min="12299" max="12544" width="9.140625" style="285"/>
    <col min="12545" max="12545" width="7.42578125" style="285" customWidth="1"/>
    <col min="12546" max="12546" width="17.140625" style="285" customWidth="1"/>
    <col min="12547" max="12547" width="11" style="285" customWidth="1"/>
    <col min="12548" max="12548" width="10" style="285" customWidth="1"/>
    <col min="12549" max="12549" width="13.140625" style="285" customWidth="1"/>
    <col min="12550" max="12550" width="15.140625" style="285" customWidth="1"/>
    <col min="12551" max="12551" width="13.28515625" style="285" customWidth="1"/>
    <col min="12552" max="12552" width="14.7109375" style="285" customWidth="1"/>
    <col min="12553" max="12553" width="16.7109375" style="285" customWidth="1"/>
    <col min="12554" max="12554" width="19.28515625" style="285" customWidth="1"/>
    <col min="12555" max="12800" width="9.140625" style="285"/>
    <col min="12801" max="12801" width="7.42578125" style="285" customWidth="1"/>
    <col min="12802" max="12802" width="17.140625" style="285" customWidth="1"/>
    <col min="12803" max="12803" width="11" style="285" customWidth="1"/>
    <col min="12804" max="12804" width="10" style="285" customWidth="1"/>
    <col min="12805" max="12805" width="13.140625" style="285" customWidth="1"/>
    <col min="12806" max="12806" width="15.140625" style="285" customWidth="1"/>
    <col min="12807" max="12807" width="13.28515625" style="285" customWidth="1"/>
    <col min="12808" max="12808" width="14.7109375" style="285" customWidth="1"/>
    <col min="12809" max="12809" width="16.7109375" style="285" customWidth="1"/>
    <col min="12810" max="12810" width="19.28515625" style="285" customWidth="1"/>
    <col min="12811" max="13056" width="9.140625" style="285"/>
    <col min="13057" max="13057" width="7.42578125" style="285" customWidth="1"/>
    <col min="13058" max="13058" width="17.140625" style="285" customWidth="1"/>
    <col min="13059" max="13059" width="11" style="285" customWidth="1"/>
    <col min="13060" max="13060" width="10" style="285" customWidth="1"/>
    <col min="13061" max="13061" width="13.140625" style="285" customWidth="1"/>
    <col min="13062" max="13062" width="15.140625" style="285" customWidth="1"/>
    <col min="13063" max="13063" width="13.28515625" style="285" customWidth="1"/>
    <col min="13064" max="13064" width="14.7109375" style="285" customWidth="1"/>
    <col min="13065" max="13065" width="16.7109375" style="285" customWidth="1"/>
    <col min="13066" max="13066" width="19.28515625" style="285" customWidth="1"/>
    <col min="13067" max="13312" width="9.140625" style="285"/>
    <col min="13313" max="13313" width="7.42578125" style="285" customWidth="1"/>
    <col min="13314" max="13314" width="17.140625" style="285" customWidth="1"/>
    <col min="13315" max="13315" width="11" style="285" customWidth="1"/>
    <col min="13316" max="13316" width="10" style="285" customWidth="1"/>
    <col min="13317" max="13317" width="13.140625" style="285" customWidth="1"/>
    <col min="13318" max="13318" width="15.140625" style="285" customWidth="1"/>
    <col min="13319" max="13319" width="13.28515625" style="285" customWidth="1"/>
    <col min="13320" max="13320" width="14.7109375" style="285" customWidth="1"/>
    <col min="13321" max="13321" width="16.7109375" style="285" customWidth="1"/>
    <col min="13322" max="13322" width="19.28515625" style="285" customWidth="1"/>
    <col min="13323" max="13568" width="9.140625" style="285"/>
    <col min="13569" max="13569" width="7.42578125" style="285" customWidth="1"/>
    <col min="13570" max="13570" width="17.140625" style="285" customWidth="1"/>
    <col min="13571" max="13571" width="11" style="285" customWidth="1"/>
    <col min="13572" max="13572" width="10" style="285" customWidth="1"/>
    <col min="13573" max="13573" width="13.140625" style="285" customWidth="1"/>
    <col min="13574" max="13574" width="15.140625" style="285" customWidth="1"/>
    <col min="13575" max="13575" width="13.28515625" style="285" customWidth="1"/>
    <col min="13576" max="13576" width="14.7109375" style="285" customWidth="1"/>
    <col min="13577" max="13577" width="16.7109375" style="285" customWidth="1"/>
    <col min="13578" max="13578" width="19.28515625" style="285" customWidth="1"/>
    <col min="13579" max="13824" width="9.140625" style="285"/>
    <col min="13825" max="13825" width="7.42578125" style="285" customWidth="1"/>
    <col min="13826" max="13826" width="17.140625" style="285" customWidth="1"/>
    <col min="13827" max="13827" width="11" style="285" customWidth="1"/>
    <col min="13828" max="13828" width="10" style="285" customWidth="1"/>
    <col min="13829" max="13829" width="13.140625" style="285" customWidth="1"/>
    <col min="13830" max="13830" width="15.140625" style="285" customWidth="1"/>
    <col min="13831" max="13831" width="13.28515625" style="285" customWidth="1"/>
    <col min="13832" max="13832" width="14.7109375" style="285" customWidth="1"/>
    <col min="13833" max="13833" width="16.7109375" style="285" customWidth="1"/>
    <col min="13834" max="13834" width="19.28515625" style="285" customWidth="1"/>
    <col min="13835" max="14080" width="9.140625" style="285"/>
    <col min="14081" max="14081" width="7.42578125" style="285" customWidth="1"/>
    <col min="14082" max="14082" width="17.140625" style="285" customWidth="1"/>
    <col min="14083" max="14083" width="11" style="285" customWidth="1"/>
    <col min="14084" max="14084" width="10" style="285" customWidth="1"/>
    <col min="14085" max="14085" width="13.140625" style="285" customWidth="1"/>
    <col min="14086" max="14086" width="15.140625" style="285" customWidth="1"/>
    <col min="14087" max="14087" width="13.28515625" style="285" customWidth="1"/>
    <col min="14088" max="14088" width="14.7109375" style="285" customWidth="1"/>
    <col min="14089" max="14089" width="16.7109375" style="285" customWidth="1"/>
    <col min="14090" max="14090" width="19.28515625" style="285" customWidth="1"/>
    <col min="14091" max="14336" width="9.140625" style="285"/>
    <col min="14337" max="14337" width="7.42578125" style="285" customWidth="1"/>
    <col min="14338" max="14338" width="17.140625" style="285" customWidth="1"/>
    <col min="14339" max="14339" width="11" style="285" customWidth="1"/>
    <col min="14340" max="14340" width="10" style="285" customWidth="1"/>
    <col min="14341" max="14341" width="13.140625" style="285" customWidth="1"/>
    <col min="14342" max="14342" width="15.140625" style="285" customWidth="1"/>
    <col min="14343" max="14343" width="13.28515625" style="285" customWidth="1"/>
    <col min="14344" max="14344" width="14.7109375" style="285" customWidth="1"/>
    <col min="14345" max="14345" width="16.7109375" style="285" customWidth="1"/>
    <col min="14346" max="14346" width="19.28515625" style="285" customWidth="1"/>
    <col min="14347" max="14592" width="9.140625" style="285"/>
    <col min="14593" max="14593" width="7.42578125" style="285" customWidth="1"/>
    <col min="14594" max="14594" width="17.140625" style="285" customWidth="1"/>
    <col min="14595" max="14595" width="11" style="285" customWidth="1"/>
    <col min="14596" max="14596" width="10" style="285" customWidth="1"/>
    <col min="14597" max="14597" width="13.140625" style="285" customWidth="1"/>
    <col min="14598" max="14598" width="15.140625" style="285" customWidth="1"/>
    <col min="14599" max="14599" width="13.28515625" style="285" customWidth="1"/>
    <col min="14600" max="14600" width="14.7109375" style="285" customWidth="1"/>
    <col min="14601" max="14601" width="16.7109375" style="285" customWidth="1"/>
    <col min="14602" max="14602" width="19.28515625" style="285" customWidth="1"/>
    <col min="14603" max="14848" width="9.140625" style="285"/>
    <col min="14849" max="14849" width="7.42578125" style="285" customWidth="1"/>
    <col min="14850" max="14850" width="17.140625" style="285" customWidth="1"/>
    <col min="14851" max="14851" width="11" style="285" customWidth="1"/>
    <col min="14852" max="14852" width="10" style="285" customWidth="1"/>
    <col min="14853" max="14853" width="13.140625" style="285" customWidth="1"/>
    <col min="14854" max="14854" width="15.140625" style="285" customWidth="1"/>
    <col min="14855" max="14855" width="13.28515625" style="285" customWidth="1"/>
    <col min="14856" max="14856" width="14.7109375" style="285" customWidth="1"/>
    <col min="14857" max="14857" width="16.7109375" style="285" customWidth="1"/>
    <col min="14858" max="14858" width="19.28515625" style="285" customWidth="1"/>
    <col min="14859" max="15104" width="9.140625" style="285"/>
    <col min="15105" max="15105" width="7.42578125" style="285" customWidth="1"/>
    <col min="15106" max="15106" width="17.140625" style="285" customWidth="1"/>
    <col min="15107" max="15107" width="11" style="285" customWidth="1"/>
    <col min="15108" max="15108" width="10" style="285" customWidth="1"/>
    <col min="15109" max="15109" width="13.140625" style="285" customWidth="1"/>
    <col min="15110" max="15110" width="15.140625" style="285" customWidth="1"/>
    <col min="15111" max="15111" width="13.28515625" style="285" customWidth="1"/>
    <col min="15112" max="15112" width="14.7109375" style="285" customWidth="1"/>
    <col min="15113" max="15113" width="16.7109375" style="285" customWidth="1"/>
    <col min="15114" max="15114" width="19.28515625" style="285" customWidth="1"/>
    <col min="15115" max="15360" width="9.140625" style="285"/>
    <col min="15361" max="15361" width="7.42578125" style="285" customWidth="1"/>
    <col min="15362" max="15362" width="17.140625" style="285" customWidth="1"/>
    <col min="15363" max="15363" width="11" style="285" customWidth="1"/>
    <col min="15364" max="15364" width="10" style="285" customWidth="1"/>
    <col min="15365" max="15365" width="13.140625" style="285" customWidth="1"/>
    <col min="15366" max="15366" width="15.140625" style="285" customWidth="1"/>
    <col min="15367" max="15367" width="13.28515625" style="285" customWidth="1"/>
    <col min="15368" max="15368" width="14.7109375" style="285" customWidth="1"/>
    <col min="15369" max="15369" width="16.7109375" style="285" customWidth="1"/>
    <col min="15370" max="15370" width="19.28515625" style="285" customWidth="1"/>
    <col min="15371" max="15616" width="9.140625" style="285"/>
    <col min="15617" max="15617" width="7.42578125" style="285" customWidth="1"/>
    <col min="15618" max="15618" width="17.140625" style="285" customWidth="1"/>
    <col min="15619" max="15619" width="11" style="285" customWidth="1"/>
    <col min="15620" max="15620" width="10" style="285" customWidth="1"/>
    <col min="15621" max="15621" width="13.140625" style="285" customWidth="1"/>
    <col min="15622" max="15622" width="15.140625" style="285" customWidth="1"/>
    <col min="15623" max="15623" width="13.28515625" style="285" customWidth="1"/>
    <col min="15624" max="15624" width="14.7109375" style="285" customWidth="1"/>
    <col min="15625" max="15625" width="16.7109375" style="285" customWidth="1"/>
    <col min="15626" max="15626" width="19.28515625" style="285" customWidth="1"/>
    <col min="15627" max="15872" width="9.140625" style="285"/>
    <col min="15873" max="15873" width="7.42578125" style="285" customWidth="1"/>
    <col min="15874" max="15874" width="17.140625" style="285" customWidth="1"/>
    <col min="15875" max="15875" width="11" style="285" customWidth="1"/>
    <col min="15876" max="15876" width="10" style="285" customWidth="1"/>
    <col min="15877" max="15877" width="13.140625" style="285" customWidth="1"/>
    <col min="15878" max="15878" width="15.140625" style="285" customWidth="1"/>
    <col min="15879" max="15879" width="13.28515625" style="285" customWidth="1"/>
    <col min="15880" max="15880" width="14.7109375" style="285" customWidth="1"/>
    <col min="15881" max="15881" width="16.7109375" style="285" customWidth="1"/>
    <col min="15882" max="15882" width="19.28515625" style="285" customWidth="1"/>
    <col min="15883" max="16128" width="9.140625" style="285"/>
    <col min="16129" max="16129" width="7.42578125" style="285" customWidth="1"/>
    <col min="16130" max="16130" width="17.140625" style="285" customWidth="1"/>
    <col min="16131" max="16131" width="11" style="285" customWidth="1"/>
    <col min="16132" max="16132" width="10" style="285" customWidth="1"/>
    <col min="16133" max="16133" width="13.140625" style="285" customWidth="1"/>
    <col min="16134" max="16134" width="15.140625" style="285" customWidth="1"/>
    <col min="16135" max="16135" width="13.28515625" style="285" customWidth="1"/>
    <col min="16136" max="16136" width="14.7109375" style="285" customWidth="1"/>
    <col min="16137" max="16137" width="16.7109375" style="285" customWidth="1"/>
    <col min="16138" max="16138" width="19.28515625" style="285" customWidth="1"/>
    <col min="16139" max="16384" width="9.140625" style="285"/>
  </cols>
  <sheetData>
    <row r="1" spans="1:18" customFormat="1">
      <c r="E1" s="1147"/>
      <c r="F1" s="1147"/>
      <c r="G1" s="1147"/>
      <c r="H1" s="1147"/>
      <c r="I1" s="1147"/>
      <c r="J1" s="470" t="s">
        <v>644</v>
      </c>
    </row>
    <row r="2" spans="1:18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8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8" customFormat="1" ht="14.25" customHeight="1"/>
    <row r="5" spans="1:18" ht="31.5" customHeight="1">
      <c r="A5" s="1211" t="s">
        <v>645</v>
      </c>
      <c r="B5" s="1211"/>
      <c r="C5" s="1211"/>
      <c r="D5" s="1211"/>
      <c r="E5" s="1211"/>
      <c r="F5" s="1211"/>
      <c r="G5" s="1211"/>
      <c r="H5" s="1211"/>
      <c r="I5" s="1211"/>
      <c r="J5" s="1211"/>
    </row>
    <row r="6" spans="1:18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</row>
    <row r="7" spans="1:18" ht="0.75" customHeight="1"/>
    <row r="8" spans="1:18">
      <c r="A8" s="1151" t="s">
        <v>520</v>
      </c>
      <c r="B8" s="1151"/>
      <c r="C8" s="460"/>
      <c r="H8" s="1221" t="s">
        <v>545</v>
      </c>
      <c r="I8" s="1221"/>
      <c r="J8" s="1221"/>
      <c r="K8" s="83"/>
      <c r="L8" s="83"/>
    </row>
    <row r="9" spans="1:18">
      <c r="A9" s="1204" t="s">
        <v>1</v>
      </c>
      <c r="B9" s="1204" t="s">
        <v>2</v>
      </c>
      <c r="C9" s="1163" t="s">
        <v>646</v>
      </c>
      <c r="D9" s="1164"/>
      <c r="E9" s="1164"/>
      <c r="F9" s="1165"/>
      <c r="G9" s="1163" t="s">
        <v>647</v>
      </c>
      <c r="H9" s="1164"/>
      <c r="I9" s="1164"/>
      <c r="J9" s="1165"/>
      <c r="Q9" s="16"/>
      <c r="R9" s="19"/>
    </row>
    <row r="10" spans="1:18" ht="64.5" customHeight="1">
      <c r="A10" s="1204"/>
      <c r="B10" s="1204"/>
      <c r="C10" s="468" t="s">
        <v>648</v>
      </c>
      <c r="D10" s="468" t="s">
        <v>649</v>
      </c>
      <c r="E10" s="469" t="s">
        <v>650</v>
      </c>
      <c r="F10" s="469" t="s">
        <v>651</v>
      </c>
      <c r="G10" s="468" t="s">
        <v>648</v>
      </c>
      <c r="H10" s="474" t="s">
        <v>652</v>
      </c>
      <c r="I10" s="473" t="s">
        <v>653</v>
      </c>
      <c r="J10" s="468" t="s">
        <v>654</v>
      </c>
    </row>
    <row r="11" spans="1:18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9">
        <v>6</v>
      </c>
      <c r="G11" s="468">
        <v>7</v>
      </c>
      <c r="H11" s="481">
        <v>8</v>
      </c>
      <c r="I11" s="468">
        <v>9</v>
      </c>
      <c r="J11" s="468">
        <v>10</v>
      </c>
    </row>
    <row r="12" spans="1:18">
      <c r="A12" s="511">
        <v>1</v>
      </c>
      <c r="B12" s="512" t="s">
        <v>444</v>
      </c>
      <c r="C12" s="513">
        <v>652</v>
      </c>
      <c r="D12" s="526">
        <v>24864</v>
      </c>
      <c r="E12" s="513">
        <v>247</v>
      </c>
      <c r="F12" s="527">
        <f>D12*E12</f>
        <v>6141408</v>
      </c>
      <c r="G12" s="513">
        <v>652</v>
      </c>
      <c r="H12" s="514">
        <f>J12*I12</f>
        <v>6002010</v>
      </c>
      <c r="I12" s="514">
        <v>245</v>
      </c>
      <c r="J12" s="514">
        <v>24498</v>
      </c>
      <c r="K12" s="554"/>
      <c r="L12" s="554"/>
    </row>
    <row r="13" spans="1:18">
      <c r="A13" s="511">
        <v>2</v>
      </c>
      <c r="B13" s="512" t="s">
        <v>446</v>
      </c>
      <c r="C13" s="513">
        <v>1941</v>
      </c>
      <c r="D13" s="526">
        <v>36430</v>
      </c>
      <c r="E13" s="513">
        <v>247</v>
      </c>
      <c r="F13" s="527">
        <f t="shared" ref="F13:F63" si="0">D13*E13</f>
        <v>8998210</v>
      </c>
      <c r="G13" s="513">
        <v>1164</v>
      </c>
      <c r="H13" s="514">
        <f t="shared" ref="H13:H62" si="1">J13*I13</f>
        <v>7560945</v>
      </c>
      <c r="I13" s="514">
        <v>243</v>
      </c>
      <c r="J13" s="514">
        <v>31115</v>
      </c>
      <c r="K13" s="554"/>
      <c r="L13" s="554"/>
    </row>
    <row r="14" spans="1:18">
      <c r="A14" s="511">
        <v>3</v>
      </c>
      <c r="B14" s="512" t="s">
        <v>445</v>
      </c>
      <c r="C14" s="513">
        <v>1164</v>
      </c>
      <c r="D14" s="526">
        <v>63992</v>
      </c>
      <c r="E14" s="513">
        <v>247</v>
      </c>
      <c r="F14" s="527">
        <f t="shared" si="0"/>
        <v>15806024</v>
      </c>
      <c r="G14" s="513">
        <v>1929</v>
      </c>
      <c r="H14" s="514">
        <f t="shared" si="1"/>
        <v>17530975</v>
      </c>
      <c r="I14" s="514">
        <v>245</v>
      </c>
      <c r="J14" s="514">
        <v>71555</v>
      </c>
      <c r="K14" s="554"/>
      <c r="L14" s="554"/>
    </row>
    <row r="15" spans="1:18">
      <c r="A15" s="511">
        <v>4</v>
      </c>
      <c r="B15" s="512" t="s">
        <v>447</v>
      </c>
      <c r="C15" s="513">
        <v>1130</v>
      </c>
      <c r="D15" s="526">
        <v>41269</v>
      </c>
      <c r="E15" s="528">
        <v>247</v>
      </c>
      <c r="F15" s="527">
        <f t="shared" si="0"/>
        <v>10193443</v>
      </c>
      <c r="G15" s="528">
        <v>1116</v>
      </c>
      <c r="H15" s="514">
        <f t="shared" si="1"/>
        <v>6605317</v>
      </c>
      <c r="I15" s="514">
        <v>233</v>
      </c>
      <c r="J15" s="529">
        <v>28349</v>
      </c>
      <c r="K15" s="554"/>
      <c r="L15" s="554"/>
    </row>
    <row r="16" spans="1:18">
      <c r="A16" s="511">
        <v>5</v>
      </c>
      <c r="B16" s="512" t="s">
        <v>448</v>
      </c>
      <c r="C16" s="513">
        <v>2333</v>
      </c>
      <c r="D16" s="526">
        <v>82772</v>
      </c>
      <c r="E16" s="513">
        <v>247</v>
      </c>
      <c r="F16" s="527">
        <f t="shared" si="0"/>
        <v>20444684</v>
      </c>
      <c r="G16" s="513">
        <v>2322</v>
      </c>
      <c r="H16" s="514">
        <f t="shared" si="1"/>
        <v>19487304</v>
      </c>
      <c r="I16" s="514">
        <v>244</v>
      </c>
      <c r="J16" s="514">
        <v>79866</v>
      </c>
      <c r="K16" s="554"/>
      <c r="L16" s="554"/>
    </row>
    <row r="17" spans="1:12">
      <c r="A17" s="511">
        <v>6</v>
      </c>
      <c r="B17" s="512" t="s">
        <v>449</v>
      </c>
      <c r="C17" s="513">
        <v>1975</v>
      </c>
      <c r="D17" s="526">
        <v>84189</v>
      </c>
      <c r="E17" s="513">
        <v>247</v>
      </c>
      <c r="F17" s="527">
        <f t="shared" si="0"/>
        <v>20794683</v>
      </c>
      <c r="G17" s="513">
        <v>1977</v>
      </c>
      <c r="H17" s="514">
        <f t="shared" si="1"/>
        <v>16485027</v>
      </c>
      <c r="I17" s="514">
        <v>247</v>
      </c>
      <c r="J17" s="514">
        <v>66741</v>
      </c>
      <c r="K17" s="554"/>
      <c r="L17" s="554"/>
    </row>
    <row r="18" spans="1:12">
      <c r="A18" s="511">
        <v>7</v>
      </c>
      <c r="B18" s="512" t="s">
        <v>450</v>
      </c>
      <c r="C18" s="513">
        <v>1995</v>
      </c>
      <c r="D18" s="526">
        <v>80700</v>
      </c>
      <c r="E18" s="513">
        <v>247</v>
      </c>
      <c r="F18" s="527">
        <f t="shared" si="0"/>
        <v>19932900</v>
      </c>
      <c r="G18" s="513">
        <v>1982</v>
      </c>
      <c r="H18" s="514">
        <f t="shared" si="1"/>
        <v>17216682</v>
      </c>
      <c r="I18" s="514">
        <v>238</v>
      </c>
      <c r="J18" s="514">
        <v>72339</v>
      </c>
      <c r="K18" s="554"/>
      <c r="L18" s="554"/>
    </row>
    <row r="19" spans="1:12">
      <c r="A19" s="511">
        <v>8</v>
      </c>
      <c r="B19" s="512" t="s">
        <v>451</v>
      </c>
      <c r="C19" s="513">
        <v>1829</v>
      </c>
      <c r="D19" s="526">
        <v>56813</v>
      </c>
      <c r="E19" s="513">
        <v>247</v>
      </c>
      <c r="F19" s="527">
        <f t="shared" si="0"/>
        <v>14032811</v>
      </c>
      <c r="G19" s="513">
        <v>1829</v>
      </c>
      <c r="H19" s="514">
        <f t="shared" si="1"/>
        <v>14032811</v>
      </c>
      <c r="I19" s="514">
        <v>247</v>
      </c>
      <c r="J19" s="514">
        <v>56813</v>
      </c>
      <c r="K19" s="554"/>
      <c r="L19" s="554"/>
    </row>
    <row r="20" spans="1:12">
      <c r="A20" s="511">
        <v>9</v>
      </c>
      <c r="B20" s="512" t="s">
        <v>452</v>
      </c>
      <c r="C20" s="513">
        <v>1123</v>
      </c>
      <c r="D20" s="526">
        <v>58274</v>
      </c>
      <c r="E20" s="513">
        <v>247</v>
      </c>
      <c r="F20" s="527">
        <f t="shared" si="0"/>
        <v>14393678</v>
      </c>
      <c r="G20" s="513">
        <v>1132</v>
      </c>
      <c r="H20" s="514">
        <f t="shared" si="1"/>
        <v>12649462</v>
      </c>
      <c r="I20" s="514">
        <v>238</v>
      </c>
      <c r="J20" s="514">
        <v>53149</v>
      </c>
      <c r="K20" s="554"/>
      <c r="L20" s="554"/>
    </row>
    <row r="21" spans="1:12">
      <c r="A21" s="511">
        <v>10</v>
      </c>
      <c r="B21" s="512" t="s">
        <v>453</v>
      </c>
      <c r="C21" s="513">
        <v>520</v>
      </c>
      <c r="D21" s="526">
        <v>41151</v>
      </c>
      <c r="E21" s="513">
        <v>247</v>
      </c>
      <c r="F21" s="527">
        <f t="shared" si="0"/>
        <v>10164297</v>
      </c>
      <c r="G21" s="513">
        <v>504</v>
      </c>
      <c r="H21" s="514">
        <f t="shared" si="1"/>
        <v>8532370</v>
      </c>
      <c r="I21" s="514">
        <v>245</v>
      </c>
      <c r="J21" s="514">
        <v>34826</v>
      </c>
      <c r="K21" s="554"/>
      <c r="L21" s="554"/>
    </row>
    <row r="22" spans="1:12">
      <c r="A22" s="511">
        <v>11</v>
      </c>
      <c r="B22" s="512" t="s">
        <v>454</v>
      </c>
      <c r="C22" s="513">
        <v>1913</v>
      </c>
      <c r="D22" s="526">
        <v>82001</v>
      </c>
      <c r="E22" s="513">
        <v>247</v>
      </c>
      <c r="F22" s="527">
        <f t="shared" si="0"/>
        <v>20254247</v>
      </c>
      <c r="G22" s="513">
        <v>1915</v>
      </c>
      <c r="H22" s="514">
        <f t="shared" si="1"/>
        <v>20060136</v>
      </c>
      <c r="I22" s="514">
        <v>243</v>
      </c>
      <c r="J22" s="514">
        <v>82552</v>
      </c>
      <c r="K22" s="554"/>
      <c r="L22" s="554"/>
    </row>
    <row r="23" spans="1:12">
      <c r="A23" s="511">
        <v>12</v>
      </c>
      <c r="B23" s="512" t="s">
        <v>455</v>
      </c>
      <c r="C23" s="513">
        <v>2648</v>
      </c>
      <c r="D23" s="526">
        <v>96612</v>
      </c>
      <c r="E23" s="513">
        <v>247</v>
      </c>
      <c r="F23" s="527">
        <f t="shared" si="0"/>
        <v>23863164</v>
      </c>
      <c r="G23" s="513">
        <v>2634</v>
      </c>
      <c r="H23" s="514">
        <f t="shared" si="1"/>
        <v>20526786</v>
      </c>
      <c r="I23" s="514">
        <v>238</v>
      </c>
      <c r="J23" s="514">
        <v>86247</v>
      </c>
      <c r="K23" s="554"/>
      <c r="L23" s="554"/>
    </row>
    <row r="24" spans="1:12">
      <c r="A24" s="511">
        <v>13</v>
      </c>
      <c r="B24" s="512" t="s">
        <v>456</v>
      </c>
      <c r="C24" s="513">
        <v>1486</v>
      </c>
      <c r="D24" s="526">
        <v>64058</v>
      </c>
      <c r="E24" s="513">
        <v>247</v>
      </c>
      <c r="F24" s="527">
        <f t="shared" si="0"/>
        <v>15822326</v>
      </c>
      <c r="G24" s="513">
        <v>1406</v>
      </c>
      <c r="H24" s="514">
        <f t="shared" si="1"/>
        <v>14685628</v>
      </c>
      <c r="I24" s="514">
        <v>244</v>
      </c>
      <c r="J24" s="514">
        <v>60187</v>
      </c>
      <c r="K24" s="554"/>
      <c r="L24" s="554"/>
    </row>
    <row r="25" spans="1:12">
      <c r="A25" s="511">
        <v>14</v>
      </c>
      <c r="B25" s="512" t="s">
        <v>457</v>
      </c>
      <c r="C25" s="513">
        <v>802</v>
      </c>
      <c r="D25" s="526">
        <v>31650</v>
      </c>
      <c r="E25" s="513">
        <v>247</v>
      </c>
      <c r="F25" s="527">
        <f t="shared" si="0"/>
        <v>7817550</v>
      </c>
      <c r="G25" s="513">
        <v>802</v>
      </c>
      <c r="H25" s="514">
        <f t="shared" si="1"/>
        <v>6856560</v>
      </c>
      <c r="I25" s="514">
        <v>240</v>
      </c>
      <c r="J25" s="514">
        <v>28569</v>
      </c>
      <c r="K25" s="554"/>
      <c r="L25" s="554"/>
    </row>
    <row r="26" spans="1:12">
      <c r="A26" s="511">
        <v>15</v>
      </c>
      <c r="B26" s="512" t="s">
        <v>458</v>
      </c>
      <c r="C26" s="513">
        <v>1461</v>
      </c>
      <c r="D26" s="526">
        <v>57663</v>
      </c>
      <c r="E26" s="513">
        <v>247</v>
      </c>
      <c r="F26" s="527">
        <f t="shared" si="0"/>
        <v>14242761</v>
      </c>
      <c r="G26" s="513">
        <v>1457</v>
      </c>
      <c r="H26" s="514">
        <f t="shared" si="1"/>
        <v>13070484</v>
      </c>
      <c r="I26" s="514">
        <v>243</v>
      </c>
      <c r="J26" s="514">
        <v>53788</v>
      </c>
      <c r="K26" s="554"/>
      <c r="L26" s="554"/>
    </row>
    <row r="27" spans="1:12">
      <c r="A27" s="511">
        <v>16</v>
      </c>
      <c r="B27" s="512" t="s">
        <v>459</v>
      </c>
      <c r="C27" s="513">
        <v>3090</v>
      </c>
      <c r="D27" s="526">
        <v>113650</v>
      </c>
      <c r="E27" s="513">
        <v>247</v>
      </c>
      <c r="F27" s="527">
        <f t="shared" si="0"/>
        <v>28071550</v>
      </c>
      <c r="G27" s="513">
        <v>3000</v>
      </c>
      <c r="H27" s="514">
        <f t="shared" si="1"/>
        <v>22376508</v>
      </c>
      <c r="I27" s="514">
        <v>244</v>
      </c>
      <c r="J27" s="514">
        <v>91707</v>
      </c>
      <c r="K27" s="554"/>
      <c r="L27" s="554"/>
    </row>
    <row r="28" spans="1:12">
      <c r="A28" s="511">
        <v>17</v>
      </c>
      <c r="B28" s="512" t="s">
        <v>460</v>
      </c>
      <c r="C28" s="513">
        <v>1389</v>
      </c>
      <c r="D28" s="526">
        <v>51807</v>
      </c>
      <c r="E28" s="513">
        <v>247</v>
      </c>
      <c r="F28" s="527">
        <f t="shared" si="0"/>
        <v>12796329</v>
      </c>
      <c r="G28" s="513">
        <v>1385</v>
      </c>
      <c r="H28" s="514">
        <f t="shared" si="1"/>
        <v>12081758</v>
      </c>
      <c r="I28" s="514">
        <v>247</v>
      </c>
      <c r="J28" s="514">
        <v>48914</v>
      </c>
      <c r="K28" s="554"/>
      <c r="L28" s="554"/>
    </row>
    <row r="29" spans="1:12">
      <c r="A29" s="511">
        <v>18</v>
      </c>
      <c r="B29" s="512" t="s">
        <v>461</v>
      </c>
      <c r="C29" s="513">
        <v>1683</v>
      </c>
      <c r="D29" s="526">
        <v>61848</v>
      </c>
      <c r="E29" s="513">
        <v>247</v>
      </c>
      <c r="F29" s="527">
        <f t="shared" si="0"/>
        <v>15276456</v>
      </c>
      <c r="G29" s="513">
        <v>1677</v>
      </c>
      <c r="H29" s="514">
        <f t="shared" si="1"/>
        <v>12384981</v>
      </c>
      <c r="I29" s="514">
        <v>243</v>
      </c>
      <c r="J29" s="514">
        <v>50967</v>
      </c>
      <c r="K29" s="554"/>
      <c r="L29" s="554"/>
    </row>
    <row r="30" spans="1:12">
      <c r="A30" s="511">
        <v>19</v>
      </c>
      <c r="B30" s="512" t="s">
        <v>462</v>
      </c>
      <c r="C30" s="513">
        <v>1308</v>
      </c>
      <c r="D30" s="526">
        <v>46640.1</v>
      </c>
      <c r="E30" s="513">
        <v>247</v>
      </c>
      <c r="F30" s="527">
        <f t="shared" si="0"/>
        <v>11520104.699999999</v>
      </c>
      <c r="G30" s="513">
        <v>1268</v>
      </c>
      <c r="H30" s="514">
        <f t="shared" si="1"/>
        <v>10845485</v>
      </c>
      <c r="I30" s="514">
        <v>235</v>
      </c>
      <c r="J30" s="514">
        <v>46151</v>
      </c>
      <c r="K30" s="554"/>
      <c r="L30" s="554"/>
    </row>
    <row r="31" spans="1:12">
      <c r="A31" s="511">
        <v>20</v>
      </c>
      <c r="B31" s="512" t="s">
        <v>463</v>
      </c>
      <c r="C31" s="513">
        <v>539</v>
      </c>
      <c r="D31" s="526">
        <v>23651</v>
      </c>
      <c r="E31" s="513">
        <v>247</v>
      </c>
      <c r="F31" s="527">
        <f t="shared" si="0"/>
        <v>5841797</v>
      </c>
      <c r="G31" s="513">
        <v>539</v>
      </c>
      <c r="H31" s="514">
        <f t="shared" si="1"/>
        <v>5284796</v>
      </c>
      <c r="I31" s="514">
        <v>244</v>
      </c>
      <c r="J31" s="514">
        <v>21659</v>
      </c>
      <c r="K31" s="554"/>
      <c r="L31" s="554"/>
    </row>
    <row r="32" spans="1:12">
      <c r="A32" s="511">
        <v>21</v>
      </c>
      <c r="B32" s="512" t="s">
        <v>464</v>
      </c>
      <c r="C32" s="513">
        <v>1141</v>
      </c>
      <c r="D32" s="526">
        <v>40078</v>
      </c>
      <c r="E32" s="513">
        <v>247</v>
      </c>
      <c r="F32" s="527">
        <f t="shared" si="0"/>
        <v>9899266</v>
      </c>
      <c r="G32" s="513">
        <v>1119</v>
      </c>
      <c r="H32" s="514">
        <f t="shared" si="1"/>
        <v>8365698</v>
      </c>
      <c r="I32" s="514">
        <v>242</v>
      </c>
      <c r="J32" s="514">
        <v>34569</v>
      </c>
      <c r="K32" s="554"/>
      <c r="L32" s="554"/>
    </row>
    <row r="33" spans="1:12">
      <c r="A33" s="511">
        <v>22</v>
      </c>
      <c r="B33" s="512" t="s">
        <v>465</v>
      </c>
      <c r="C33" s="513">
        <v>1059</v>
      </c>
      <c r="D33" s="526">
        <v>55042</v>
      </c>
      <c r="E33" s="513">
        <v>247</v>
      </c>
      <c r="F33" s="527">
        <f t="shared" si="0"/>
        <v>13595374</v>
      </c>
      <c r="G33" s="513">
        <v>1082</v>
      </c>
      <c r="H33" s="514">
        <f t="shared" si="1"/>
        <v>13176252</v>
      </c>
      <c r="I33" s="514">
        <v>246</v>
      </c>
      <c r="J33" s="514">
        <v>53562</v>
      </c>
      <c r="K33" s="554"/>
      <c r="L33" s="554"/>
    </row>
    <row r="34" spans="1:12">
      <c r="A34" s="511">
        <v>23</v>
      </c>
      <c r="B34" s="512" t="s">
        <v>466</v>
      </c>
      <c r="C34" s="513">
        <v>1689</v>
      </c>
      <c r="D34" s="526">
        <v>67703</v>
      </c>
      <c r="E34" s="513">
        <v>247</v>
      </c>
      <c r="F34" s="527">
        <f t="shared" si="0"/>
        <v>16722641</v>
      </c>
      <c r="G34" s="513">
        <v>1689</v>
      </c>
      <c r="H34" s="514">
        <f t="shared" si="1"/>
        <v>15688080</v>
      </c>
      <c r="I34" s="514">
        <v>243</v>
      </c>
      <c r="J34" s="514">
        <v>64560</v>
      </c>
      <c r="K34" s="554"/>
      <c r="L34" s="554"/>
    </row>
    <row r="35" spans="1:12">
      <c r="A35" s="511">
        <v>24</v>
      </c>
      <c r="B35" s="512" t="s">
        <v>489</v>
      </c>
      <c r="C35" s="513">
        <v>2024</v>
      </c>
      <c r="D35" s="526">
        <v>98293.109999999986</v>
      </c>
      <c r="E35" s="513">
        <v>247</v>
      </c>
      <c r="F35" s="527">
        <f t="shared" si="0"/>
        <v>24278398.169999998</v>
      </c>
      <c r="G35" s="513">
        <v>1987</v>
      </c>
      <c r="H35" s="514">
        <f t="shared" si="1"/>
        <v>23261472</v>
      </c>
      <c r="I35" s="514">
        <v>247</v>
      </c>
      <c r="J35" s="514">
        <v>94176</v>
      </c>
      <c r="K35" s="554"/>
      <c r="L35" s="554"/>
    </row>
    <row r="36" spans="1:12">
      <c r="A36" s="511">
        <v>25</v>
      </c>
      <c r="B36" s="512" t="s">
        <v>467</v>
      </c>
      <c r="C36" s="513">
        <v>1309</v>
      </c>
      <c r="D36" s="526">
        <v>64644</v>
      </c>
      <c r="E36" s="513">
        <v>247</v>
      </c>
      <c r="F36" s="527">
        <f t="shared" si="0"/>
        <v>15967068</v>
      </c>
      <c r="G36" s="513">
        <v>1307</v>
      </c>
      <c r="H36" s="514">
        <f t="shared" si="1"/>
        <v>14290830</v>
      </c>
      <c r="I36" s="514">
        <v>243</v>
      </c>
      <c r="J36" s="514">
        <v>58810</v>
      </c>
      <c r="K36" s="554"/>
      <c r="L36" s="554"/>
    </row>
    <row r="37" spans="1:12">
      <c r="A37" s="511">
        <v>26</v>
      </c>
      <c r="B37" s="512" t="s">
        <v>468</v>
      </c>
      <c r="C37" s="513">
        <v>1128</v>
      </c>
      <c r="D37" s="526">
        <v>77033</v>
      </c>
      <c r="E37" s="513">
        <v>247</v>
      </c>
      <c r="F37" s="527">
        <f t="shared" si="0"/>
        <v>19027151</v>
      </c>
      <c r="G37" s="513">
        <v>1095</v>
      </c>
      <c r="H37" s="514">
        <f t="shared" si="1"/>
        <v>14201226</v>
      </c>
      <c r="I37" s="514">
        <v>234</v>
      </c>
      <c r="J37" s="514">
        <v>60689</v>
      </c>
      <c r="K37" s="554"/>
      <c r="L37" s="554"/>
    </row>
    <row r="38" spans="1:12">
      <c r="A38" s="511">
        <v>27</v>
      </c>
      <c r="B38" s="512" t="s">
        <v>469</v>
      </c>
      <c r="C38" s="513">
        <v>2488</v>
      </c>
      <c r="D38" s="526">
        <v>80716</v>
      </c>
      <c r="E38" s="257">
        <v>247</v>
      </c>
      <c r="F38" s="527">
        <f t="shared" si="0"/>
        <v>19936852</v>
      </c>
      <c r="G38" s="530">
        <v>2470</v>
      </c>
      <c r="H38" s="514">
        <f t="shared" si="1"/>
        <v>19012450</v>
      </c>
      <c r="I38" s="514">
        <v>239</v>
      </c>
      <c r="J38" s="530">
        <v>79550</v>
      </c>
      <c r="K38" s="554"/>
      <c r="L38" s="554"/>
    </row>
    <row r="39" spans="1:12">
      <c r="A39" s="511">
        <v>28</v>
      </c>
      <c r="B39" s="512" t="s">
        <v>470</v>
      </c>
      <c r="C39" s="513">
        <v>2107</v>
      </c>
      <c r="D39" s="526">
        <v>62645</v>
      </c>
      <c r="E39" s="513">
        <v>247</v>
      </c>
      <c r="F39" s="527">
        <f t="shared" si="0"/>
        <v>15473315</v>
      </c>
      <c r="G39" s="513">
        <v>2082</v>
      </c>
      <c r="H39" s="514">
        <f t="shared" si="1"/>
        <v>14424059</v>
      </c>
      <c r="I39" s="514">
        <v>247</v>
      </c>
      <c r="J39" s="514">
        <v>58397</v>
      </c>
      <c r="K39" s="554"/>
      <c r="L39" s="554"/>
    </row>
    <row r="40" spans="1:12">
      <c r="A40" s="511">
        <v>29</v>
      </c>
      <c r="B40" s="512" t="s">
        <v>490</v>
      </c>
      <c r="C40" s="531">
        <v>1402</v>
      </c>
      <c r="D40" s="526">
        <v>49767.200000000012</v>
      </c>
      <c r="E40" s="513">
        <v>247</v>
      </c>
      <c r="F40" s="527">
        <f t="shared" si="0"/>
        <v>12292498.400000002</v>
      </c>
      <c r="G40" s="513">
        <v>1297</v>
      </c>
      <c r="H40" s="514">
        <f t="shared" si="1"/>
        <v>9983246</v>
      </c>
      <c r="I40" s="514">
        <v>247</v>
      </c>
      <c r="J40" s="514">
        <v>40418</v>
      </c>
      <c r="K40" s="554"/>
      <c r="L40" s="554"/>
    </row>
    <row r="41" spans="1:12">
      <c r="A41" s="511">
        <v>30</v>
      </c>
      <c r="B41" s="512" t="s">
        <v>471</v>
      </c>
      <c r="C41" s="513">
        <v>2065</v>
      </c>
      <c r="D41" s="526">
        <v>85624</v>
      </c>
      <c r="E41" s="513">
        <v>247</v>
      </c>
      <c r="F41" s="527">
        <f t="shared" si="0"/>
        <v>21149128</v>
      </c>
      <c r="G41" s="513">
        <v>2020</v>
      </c>
      <c r="H41" s="514">
        <f t="shared" si="1"/>
        <v>18827844</v>
      </c>
      <c r="I41" s="514">
        <v>236</v>
      </c>
      <c r="J41" s="514">
        <v>79779</v>
      </c>
      <c r="K41" s="554"/>
      <c r="L41" s="554"/>
    </row>
    <row r="42" spans="1:12">
      <c r="A42" s="511">
        <v>31</v>
      </c>
      <c r="B42" s="512" t="s">
        <v>472</v>
      </c>
      <c r="C42" s="513">
        <v>1228</v>
      </c>
      <c r="D42" s="526">
        <v>35986</v>
      </c>
      <c r="E42" s="513">
        <v>247</v>
      </c>
      <c r="F42" s="527">
        <f t="shared" si="0"/>
        <v>8888542</v>
      </c>
      <c r="G42" s="513">
        <v>1228</v>
      </c>
      <c r="H42" s="514">
        <f t="shared" si="1"/>
        <v>7956865</v>
      </c>
      <c r="I42" s="514">
        <v>245</v>
      </c>
      <c r="J42" s="514">
        <v>32477</v>
      </c>
      <c r="K42" s="554"/>
      <c r="L42" s="554"/>
    </row>
    <row r="43" spans="1:12">
      <c r="A43" s="511">
        <v>32</v>
      </c>
      <c r="B43" s="512" t="s">
        <v>473</v>
      </c>
      <c r="C43" s="513">
        <v>884</v>
      </c>
      <c r="D43" s="526">
        <v>28287</v>
      </c>
      <c r="E43" s="513">
        <v>247</v>
      </c>
      <c r="F43" s="527">
        <f t="shared" si="0"/>
        <v>6986889</v>
      </c>
      <c r="G43" s="513">
        <v>884</v>
      </c>
      <c r="H43" s="514">
        <f t="shared" si="1"/>
        <v>7056790</v>
      </c>
      <c r="I43" s="514">
        <v>247</v>
      </c>
      <c r="J43" s="514">
        <v>28570</v>
      </c>
      <c r="K43" s="554"/>
      <c r="L43" s="554"/>
    </row>
    <row r="44" spans="1:12">
      <c r="A44" s="511">
        <v>33</v>
      </c>
      <c r="B44" s="512" t="s">
        <v>474</v>
      </c>
      <c r="C44" s="513">
        <v>1609</v>
      </c>
      <c r="D44" s="526">
        <v>54840</v>
      </c>
      <c r="E44" s="513">
        <v>247</v>
      </c>
      <c r="F44" s="527">
        <f t="shared" si="0"/>
        <v>13545480</v>
      </c>
      <c r="G44" s="513">
        <v>1605</v>
      </c>
      <c r="H44" s="514">
        <f t="shared" si="1"/>
        <v>15343696</v>
      </c>
      <c r="I44" s="514">
        <v>244</v>
      </c>
      <c r="J44" s="514">
        <v>62884</v>
      </c>
      <c r="K44" s="554"/>
      <c r="L44" s="554"/>
    </row>
    <row r="45" spans="1:12">
      <c r="A45" s="511">
        <v>34</v>
      </c>
      <c r="B45" s="512" t="s">
        <v>475</v>
      </c>
      <c r="C45" s="513">
        <v>1868</v>
      </c>
      <c r="D45" s="526">
        <v>63958.5</v>
      </c>
      <c r="E45" s="513">
        <v>247</v>
      </c>
      <c r="F45" s="527">
        <f t="shared" si="0"/>
        <v>15797749.5</v>
      </c>
      <c r="G45" s="513">
        <v>1868</v>
      </c>
      <c r="H45" s="514">
        <f t="shared" si="1"/>
        <v>15605996</v>
      </c>
      <c r="I45" s="514">
        <v>244</v>
      </c>
      <c r="J45" s="514">
        <v>63959</v>
      </c>
      <c r="K45" s="554"/>
      <c r="L45" s="554"/>
    </row>
    <row r="46" spans="1:12">
      <c r="A46" s="511">
        <v>35</v>
      </c>
      <c r="B46" s="512" t="s">
        <v>476</v>
      </c>
      <c r="C46" s="513">
        <v>1909</v>
      </c>
      <c r="D46" s="526">
        <v>65140</v>
      </c>
      <c r="E46" s="513">
        <v>247</v>
      </c>
      <c r="F46" s="527">
        <f t="shared" si="0"/>
        <v>16089580</v>
      </c>
      <c r="G46" s="513">
        <v>1932</v>
      </c>
      <c r="H46" s="514">
        <f t="shared" si="1"/>
        <v>15824376</v>
      </c>
      <c r="I46" s="514">
        <v>244</v>
      </c>
      <c r="J46" s="514">
        <v>64854</v>
      </c>
      <c r="K46" s="554"/>
      <c r="L46" s="554"/>
    </row>
    <row r="47" spans="1:12">
      <c r="A47" s="511">
        <v>36</v>
      </c>
      <c r="B47" s="512" t="s">
        <v>491</v>
      </c>
      <c r="C47" s="513">
        <v>1596</v>
      </c>
      <c r="D47" s="526">
        <v>77424</v>
      </c>
      <c r="E47" s="513">
        <v>247</v>
      </c>
      <c r="F47" s="527">
        <f t="shared" si="0"/>
        <v>19123728</v>
      </c>
      <c r="G47" s="513">
        <v>1596</v>
      </c>
      <c r="H47" s="514">
        <f t="shared" si="1"/>
        <v>13065574</v>
      </c>
      <c r="I47" s="514">
        <v>241</v>
      </c>
      <c r="J47" s="514">
        <v>54214</v>
      </c>
      <c r="K47" s="554"/>
      <c r="L47" s="554"/>
    </row>
    <row r="48" spans="1:12">
      <c r="A48" s="511">
        <v>37</v>
      </c>
      <c r="B48" s="512" t="s">
        <v>477</v>
      </c>
      <c r="C48" s="513">
        <v>2939</v>
      </c>
      <c r="D48" s="526">
        <v>84194</v>
      </c>
      <c r="E48" s="513">
        <v>247</v>
      </c>
      <c r="F48" s="527">
        <f t="shared" si="0"/>
        <v>20795918</v>
      </c>
      <c r="G48" s="513">
        <v>2939</v>
      </c>
      <c r="H48" s="514">
        <f t="shared" si="1"/>
        <v>20466918</v>
      </c>
      <c r="I48" s="514">
        <v>243</v>
      </c>
      <c r="J48" s="514">
        <v>84226</v>
      </c>
      <c r="K48" s="554"/>
      <c r="L48" s="554"/>
    </row>
    <row r="49" spans="1:12">
      <c r="A49" s="511">
        <v>38</v>
      </c>
      <c r="B49" s="512" t="s">
        <v>478</v>
      </c>
      <c r="C49" s="513">
        <v>2207</v>
      </c>
      <c r="D49" s="526">
        <v>102017</v>
      </c>
      <c r="E49" s="513">
        <v>247</v>
      </c>
      <c r="F49" s="527">
        <f t="shared" si="0"/>
        <v>25198199</v>
      </c>
      <c r="G49" s="513">
        <v>2196</v>
      </c>
      <c r="H49" s="514">
        <f t="shared" si="1"/>
        <v>22951648</v>
      </c>
      <c r="I49" s="514">
        <v>239</v>
      </c>
      <c r="J49" s="514">
        <v>96032</v>
      </c>
      <c r="K49" s="554"/>
      <c r="L49" s="554"/>
    </row>
    <row r="50" spans="1:12">
      <c r="A50" s="511">
        <v>39</v>
      </c>
      <c r="B50" s="512" t="s">
        <v>479</v>
      </c>
      <c r="C50" s="531">
        <v>2675</v>
      </c>
      <c r="D50" s="526">
        <v>83171</v>
      </c>
      <c r="E50" s="513">
        <v>247</v>
      </c>
      <c r="F50" s="527">
        <f t="shared" si="0"/>
        <v>20543237</v>
      </c>
      <c r="G50" s="513">
        <v>2666</v>
      </c>
      <c r="H50" s="514">
        <f t="shared" si="1"/>
        <v>18922080</v>
      </c>
      <c r="I50" s="514">
        <v>237</v>
      </c>
      <c r="J50" s="514">
        <v>79840</v>
      </c>
      <c r="K50" s="554"/>
      <c r="L50" s="554"/>
    </row>
    <row r="51" spans="1:12">
      <c r="A51" s="511">
        <v>40</v>
      </c>
      <c r="B51" s="512" t="s">
        <v>480</v>
      </c>
      <c r="C51" s="513">
        <v>1400</v>
      </c>
      <c r="D51" s="526">
        <v>53112</v>
      </c>
      <c r="E51" s="513">
        <v>247</v>
      </c>
      <c r="F51" s="527">
        <f t="shared" si="0"/>
        <v>13118664</v>
      </c>
      <c r="G51" s="513">
        <v>1388</v>
      </c>
      <c r="H51" s="514">
        <f t="shared" si="1"/>
        <v>12560640</v>
      </c>
      <c r="I51" s="514">
        <v>240</v>
      </c>
      <c r="J51" s="514">
        <v>52336</v>
      </c>
      <c r="K51" s="554"/>
      <c r="L51" s="554"/>
    </row>
    <row r="52" spans="1:12">
      <c r="A52" s="511">
        <v>41</v>
      </c>
      <c r="B52" s="512" t="s">
        <v>481</v>
      </c>
      <c r="C52" s="513">
        <v>2146</v>
      </c>
      <c r="D52" s="526">
        <v>73342</v>
      </c>
      <c r="E52" s="513">
        <v>247</v>
      </c>
      <c r="F52" s="527">
        <f t="shared" si="0"/>
        <v>18115474</v>
      </c>
      <c r="G52" s="513">
        <v>2143</v>
      </c>
      <c r="H52" s="514">
        <f t="shared" si="1"/>
        <v>13364430</v>
      </c>
      <c r="I52" s="514">
        <v>237</v>
      </c>
      <c r="J52" s="514">
        <v>56390</v>
      </c>
      <c r="K52" s="554"/>
      <c r="L52" s="554"/>
    </row>
    <row r="53" spans="1:12">
      <c r="A53" s="511">
        <v>42</v>
      </c>
      <c r="B53" s="512" t="s">
        <v>482</v>
      </c>
      <c r="C53" s="513">
        <v>1632</v>
      </c>
      <c r="D53" s="526">
        <v>57809</v>
      </c>
      <c r="E53" s="513">
        <v>247</v>
      </c>
      <c r="F53" s="527">
        <f t="shared" si="0"/>
        <v>14278823</v>
      </c>
      <c r="G53" s="513">
        <v>1630</v>
      </c>
      <c r="H53" s="514">
        <f t="shared" si="1"/>
        <v>13415040</v>
      </c>
      <c r="I53" s="514">
        <v>240</v>
      </c>
      <c r="J53" s="514">
        <v>55896</v>
      </c>
      <c r="K53" s="554"/>
      <c r="L53" s="554"/>
    </row>
    <row r="54" spans="1:12">
      <c r="A54" s="511">
        <v>43</v>
      </c>
      <c r="B54" s="512" t="s">
        <v>483</v>
      </c>
      <c r="C54" s="513">
        <v>823</v>
      </c>
      <c r="D54" s="526">
        <v>26936</v>
      </c>
      <c r="E54" s="513">
        <v>247</v>
      </c>
      <c r="F54" s="527">
        <f t="shared" si="0"/>
        <v>6653192</v>
      </c>
      <c r="G54" s="513">
        <v>827</v>
      </c>
      <c r="H54" s="514">
        <f t="shared" si="1"/>
        <v>6000050</v>
      </c>
      <c r="I54" s="514">
        <v>245</v>
      </c>
      <c r="J54" s="514">
        <v>24490</v>
      </c>
      <c r="K54" s="554"/>
      <c r="L54" s="554"/>
    </row>
    <row r="55" spans="1:12">
      <c r="A55" s="511">
        <v>44</v>
      </c>
      <c r="B55" s="512" t="s">
        <v>484</v>
      </c>
      <c r="C55" s="513">
        <v>948</v>
      </c>
      <c r="D55" s="526">
        <v>43250</v>
      </c>
      <c r="E55" s="513">
        <v>247</v>
      </c>
      <c r="F55" s="527">
        <f t="shared" si="0"/>
        <v>10682750</v>
      </c>
      <c r="G55" s="513">
        <v>935</v>
      </c>
      <c r="H55" s="514">
        <f t="shared" si="1"/>
        <v>9516720</v>
      </c>
      <c r="I55" s="514">
        <v>240</v>
      </c>
      <c r="J55" s="514">
        <v>39653</v>
      </c>
      <c r="K55" s="554"/>
      <c r="L55" s="554"/>
    </row>
    <row r="56" spans="1:12">
      <c r="A56" s="511">
        <v>45</v>
      </c>
      <c r="B56" s="512" t="s">
        <v>485</v>
      </c>
      <c r="C56" s="513">
        <v>2286</v>
      </c>
      <c r="D56" s="526">
        <v>94790.49</v>
      </c>
      <c r="E56" s="513">
        <v>247</v>
      </c>
      <c r="F56" s="527">
        <f t="shared" si="0"/>
        <v>23413251.030000001</v>
      </c>
      <c r="G56" s="513">
        <v>2277</v>
      </c>
      <c r="H56" s="514">
        <f t="shared" si="1"/>
        <v>20815388</v>
      </c>
      <c r="I56" s="514">
        <v>242</v>
      </c>
      <c r="J56" s="514">
        <v>86014</v>
      </c>
      <c r="K56" s="554"/>
      <c r="L56" s="554"/>
    </row>
    <row r="57" spans="1:12">
      <c r="A57" s="511">
        <v>46</v>
      </c>
      <c r="B57" s="512" t="s">
        <v>486</v>
      </c>
      <c r="C57" s="513">
        <v>1647</v>
      </c>
      <c r="D57" s="526">
        <v>69528.239999999991</v>
      </c>
      <c r="E57" s="513">
        <v>247</v>
      </c>
      <c r="F57" s="527">
        <f t="shared" si="0"/>
        <v>17173475.279999997</v>
      </c>
      <c r="G57" s="513">
        <v>1634</v>
      </c>
      <c r="H57" s="514">
        <f t="shared" si="1"/>
        <v>18110040</v>
      </c>
      <c r="I57" s="514">
        <v>247</v>
      </c>
      <c r="J57" s="514">
        <v>73320</v>
      </c>
      <c r="K57" s="554"/>
      <c r="L57" s="554"/>
    </row>
    <row r="58" spans="1:12">
      <c r="A58" s="511">
        <v>47</v>
      </c>
      <c r="B58" s="512" t="s">
        <v>487</v>
      </c>
      <c r="C58" s="513">
        <v>1518</v>
      </c>
      <c r="D58" s="526">
        <v>72852</v>
      </c>
      <c r="E58" s="513">
        <v>247</v>
      </c>
      <c r="F58" s="527">
        <f t="shared" si="0"/>
        <v>17994444</v>
      </c>
      <c r="G58" s="513">
        <v>1516</v>
      </c>
      <c r="H58" s="514">
        <f t="shared" si="1"/>
        <v>15959804</v>
      </c>
      <c r="I58" s="514">
        <v>238</v>
      </c>
      <c r="J58" s="514">
        <v>67058</v>
      </c>
      <c r="K58" s="554"/>
      <c r="L58" s="554"/>
    </row>
    <row r="59" spans="1:12">
      <c r="A59" s="511">
        <v>48</v>
      </c>
      <c r="B59" s="512" t="s">
        <v>492</v>
      </c>
      <c r="C59" s="513">
        <v>1724</v>
      </c>
      <c r="D59" s="526">
        <v>84965</v>
      </c>
      <c r="E59" s="513">
        <v>247</v>
      </c>
      <c r="F59" s="527">
        <f t="shared" si="0"/>
        <v>20986355</v>
      </c>
      <c r="G59" s="513">
        <v>1719</v>
      </c>
      <c r="H59" s="514">
        <f t="shared" si="1"/>
        <v>19315427</v>
      </c>
      <c r="I59" s="514">
        <v>241</v>
      </c>
      <c r="J59" s="514">
        <v>80147</v>
      </c>
      <c r="K59" s="554"/>
      <c r="L59" s="554"/>
    </row>
    <row r="60" spans="1:12">
      <c r="A60" s="511">
        <v>49</v>
      </c>
      <c r="B60" s="512" t="s">
        <v>493</v>
      </c>
      <c r="C60" s="513">
        <v>1420</v>
      </c>
      <c r="D60" s="526">
        <v>53172</v>
      </c>
      <c r="E60" s="513">
        <v>247</v>
      </c>
      <c r="F60" s="527">
        <f t="shared" si="0"/>
        <v>13133484</v>
      </c>
      <c r="G60" s="513">
        <v>1431</v>
      </c>
      <c r="H60" s="514">
        <f t="shared" si="1"/>
        <v>12638712</v>
      </c>
      <c r="I60" s="514">
        <v>244</v>
      </c>
      <c r="J60" s="514">
        <v>51798</v>
      </c>
      <c r="K60" s="554"/>
      <c r="L60" s="554"/>
    </row>
    <row r="61" spans="1:12">
      <c r="A61" s="511">
        <v>50</v>
      </c>
      <c r="B61" s="512" t="s">
        <v>488</v>
      </c>
      <c r="C61" s="513">
        <v>798</v>
      </c>
      <c r="D61" s="526">
        <v>34903</v>
      </c>
      <c r="E61" s="513">
        <v>247</v>
      </c>
      <c r="F61" s="527">
        <f t="shared" si="0"/>
        <v>8621041</v>
      </c>
      <c r="G61" s="513">
        <v>797</v>
      </c>
      <c r="H61" s="514">
        <f t="shared" si="1"/>
        <v>7941914</v>
      </c>
      <c r="I61" s="514">
        <v>241</v>
      </c>
      <c r="J61" s="514">
        <v>32954</v>
      </c>
      <c r="K61" s="554"/>
      <c r="L61" s="554"/>
    </row>
    <row r="62" spans="1:12">
      <c r="A62" s="511">
        <v>51</v>
      </c>
      <c r="B62" s="512" t="s">
        <v>494</v>
      </c>
      <c r="C62" s="513">
        <v>1923</v>
      </c>
      <c r="D62" s="526">
        <v>71439</v>
      </c>
      <c r="E62" s="513">
        <v>247</v>
      </c>
      <c r="F62" s="527">
        <f t="shared" si="0"/>
        <v>17645433</v>
      </c>
      <c r="G62" s="513">
        <v>1917</v>
      </c>
      <c r="H62" s="514">
        <f t="shared" si="1"/>
        <v>17234030</v>
      </c>
      <c r="I62" s="514">
        <v>242</v>
      </c>
      <c r="J62" s="514">
        <v>71215</v>
      </c>
      <c r="K62" s="554"/>
      <c r="L62" s="554"/>
    </row>
    <row r="63" spans="1:12" s="687" customFormat="1">
      <c r="A63" s="721" t="s">
        <v>9</v>
      </c>
      <c r="B63" s="718"/>
      <c r="C63" s="718">
        <f>SUM(C12:C62)</f>
        <v>82573</v>
      </c>
      <c r="D63" s="716">
        <f t="shared" ref="D63:J63" si="2">SUM(D12:D62)</f>
        <v>3212695.6400000006</v>
      </c>
      <c r="E63" s="718">
        <v>247</v>
      </c>
      <c r="F63" s="711">
        <f t="shared" si="0"/>
        <v>793535823.08000016</v>
      </c>
      <c r="G63" s="718">
        <f t="shared" si="2"/>
        <v>81966</v>
      </c>
      <c r="H63" s="718">
        <f>J63*I63</f>
        <v>719424618</v>
      </c>
      <c r="I63" s="718">
        <v>242</v>
      </c>
      <c r="J63" s="718">
        <f t="shared" si="2"/>
        <v>2972829</v>
      </c>
      <c r="K63" s="688"/>
    </row>
    <row r="64" spans="1:12">
      <c r="A64" s="8"/>
      <c r="B64" s="25"/>
      <c r="C64" s="25"/>
      <c r="D64" s="19"/>
      <c r="E64" s="19"/>
      <c r="F64" s="19"/>
      <c r="G64" s="19"/>
      <c r="I64" s="19"/>
      <c r="J64" s="19"/>
    </row>
    <row r="65" spans="1:10">
      <c r="A65" s="1364" t="s">
        <v>655</v>
      </c>
      <c r="B65" s="1364"/>
      <c r="C65" s="1364"/>
      <c r="D65" s="1364"/>
      <c r="E65" s="1364"/>
      <c r="F65" s="1364"/>
      <c r="G65" s="1364"/>
      <c r="H65" s="1364"/>
      <c r="I65" s="19"/>
      <c r="J65" s="19"/>
    </row>
    <row r="66" spans="1:10">
      <c r="A66" s="8"/>
      <c r="B66" s="25"/>
      <c r="C66" s="25"/>
      <c r="D66" s="19"/>
      <c r="E66" s="19"/>
      <c r="F66" s="19"/>
      <c r="G66" s="19"/>
      <c r="H66" s="19"/>
      <c r="I66" s="19"/>
      <c r="J66" s="19"/>
    </row>
    <row r="67" spans="1:10" ht="15.75" customHeight="1">
      <c r="A67" s="11" t="s">
        <v>5</v>
      </c>
      <c r="B67" s="11"/>
      <c r="C67" s="11"/>
      <c r="D67" s="11"/>
      <c r="E67" s="11"/>
      <c r="F67" s="11"/>
      <c r="G67" s="11"/>
      <c r="I67" s="1152" t="s">
        <v>6</v>
      </c>
      <c r="J67" s="1152"/>
    </row>
    <row r="68" spans="1:10" ht="12.7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</row>
    <row r="69" spans="1:10" ht="12.7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</row>
    <row r="70" spans="1:10">
      <c r="A70" s="11"/>
      <c r="B70" s="11"/>
      <c r="C70" s="11"/>
      <c r="E70" s="11"/>
      <c r="H70" s="1151" t="s">
        <v>55</v>
      </c>
      <c r="I70" s="1151"/>
      <c r="J70" s="1151"/>
    </row>
    <row r="74" spans="1:10">
      <c r="A74" s="1363"/>
      <c r="B74" s="1363"/>
      <c r="C74" s="1363"/>
      <c r="D74" s="1363"/>
      <c r="E74" s="1363"/>
      <c r="F74" s="1363"/>
      <c r="G74" s="1363"/>
      <c r="H74" s="1363"/>
      <c r="I74" s="1363"/>
      <c r="J74" s="1363"/>
    </row>
    <row r="76" spans="1:10">
      <c r="A76" s="1363"/>
      <c r="B76" s="1363"/>
      <c r="C76" s="1363"/>
      <c r="D76" s="1363"/>
      <c r="E76" s="1363"/>
      <c r="F76" s="1363"/>
      <c r="G76" s="1363"/>
      <c r="H76" s="1363"/>
      <c r="I76" s="1363"/>
      <c r="J76" s="1363"/>
    </row>
  </sheetData>
  <mergeCells count="17">
    <mergeCell ref="I67:J67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A65:H65"/>
    <mergeCell ref="A68:J68"/>
    <mergeCell ref="A69:J69"/>
    <mergeCell ref="H70:J70"/>
    <mergeCell ref="A74:J74"/>
    <mergeCell ref="A76:J76"/>
  </mergeCells>
  <printOptions horizontalCentered="1"/>
  <pageMargins left="0.70866141732283505" right="0.70866141732283505" top="0.23622047244094499" bottom="0" header="0.31496062992126" footer="0.31496062992126"/>
  <pageSetup paperSize="9" scale="85" orientation="landscape" r:id="rId1"/>
  <rowBreaks count="1" manualBreakCount="1">
    <brk id="39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115" zoomScaleSheetLayoutView="115" workbookViewId="0">
      <selection activeCell="K12" sqref="K12:K62"/>
    </sheetView>
  </sheetViews>
  <sheetFormatPr defaultRowHeight="12.75"/>
  <cols>
    <col min="1" max="1" width="7.42578125" style="285" customWidth="1"/>
    <col min="2" max="2" width="17.140625" style="285" customWidth="1"/>
    <col min="3" max="3" width="11" style="285" customWidth="1"/>
    <col min="4" max="4" width="10" style="285" customWidth="1"/>
    <col min="5" max="5" width="14.140625" style="285" customWidth="1"/>
    <col min="6" max="6" width="14.28515625" style="285" customWidth="1"/>
    <col min="7" max="7" width="13.28515625" style="285" customWidth="1"/>
    <col min="8" max="8" width="14.7109375" style="285" customWidth="1"/>
    <col min="9" max="9" width="16.7109375" style="285" customWidth="1"/>
    <col min="10" max="10" width="19.28515625" style="285" customWidth="1"/>
    <col min="11" max="11" width="10" style="285" bestFit="1" customWidth="1"/>
    <col min="12" max="256" width="9.140625" style="285"/>
    <col min="257" max="257" width="7.42578125" style="285" customWidth="1"/>
    <col min="258" max="258" width="17.140625" style="285" customWidth="1"/>
    <col min="259" max="259" width="11" style="285" customWidth="1"/>
    <col min="260" max="260" width="10" style="285" customWidth="1"/>
    <col min="261" max="261" width="14.140625" style="285" customWidth="1"/>
    <col min="262" max="262" width="14.28515625" style="285" customWidth="1"/>
    <col min="263" max="263" width="13.28515625" style="285" customWidth="1"/>
    <col min="264" max="264" width="14.7109375" style="285" customWidth="1"/>
    <col min="265" max="265" width="16.7109375" style="285" customWidth="1"/>
    <col min="266" max="266" width="19.28515625" style="285" customWidth="1"/>
    <col min="267" max="512" width="9.140625" style="285"/>
    <col min="513" max="513" width="7.42578125" style="285" customWidth="1"/>
    <col min="514" max="514" width="17.140625" style="285" customWidth="1"/>
    <col min="515" max="515" width="11" style="285" customWidth="1"/>
    <col min="516" max="516" width="10" style="285" customWidth="1"/>
    <col min="517" max="517" width="14.140625" style="285" customWidth="1"/>
    <col min="518" max="518" width="14.28515625" style="285" customWidth="1"/>
    <col min="519" max="519" width="13.28515625" style="285" customWidth="1"/>
    <col min="520" max="520" width="14.7109375" style="285" customWidth="1"/>
    <col min="521" max="521" width="16.7109375" style="285" customWidth="1"/>
    <col min="522" max="522" width="19.28515625" style="285" customWidth="1"/>
    <col min="523" max="768" width="9.140625" style="285"/>
    <col min="769" max="769" width="7.42578125" style="285" customWidth="1"/>
    <col min="770" max="770" width="17.140625" style="285" customWidth="1"/>
    <col min="771" max="771" width="11" style="285" customWidth="1"/>
    <col min="772" max="772" width="10" style="285" customWidth="1"/>
    <col min="773" max="773" width="14.140625" style="285" customWidth="1"/>
    <col min="774" max="774" width="14.28515625" style="285" customWidth="1"/>
    <col min="775" max="775" width="13.28515625" style="285" customWidth="1"/>
    <col min="776" max="776" width="14.7109375" style="285" customWidth="1"/>
    <col min="777" max="777" width="16.7109375" style="285" customWidth="1"/>
    <col min="778" max="778" width="19.28515625" style="285" customWidth="1"/>
    <col min="779" max="1024" width="9.140625" style="285"/>
    <col min="1025" max="1025" width="7.42578125" style="285" customWidth="1"/>
    <col min="1026" max="1026" width="17.140625" style="285" customWidth="1"/>
    <col min="1027" max="1027" width="11" style="285" customWidth="1"/>
    <col min="1028" max="1028" width="10" style="285" customWidth="1"/>
    <col min="1029" max="1029" width="14.140625" style="285" customWidth="1"/>
    <col min="1030" max="1030" width="14.28515625" style="285" customWidth="1"/>
    <col min="1031" max="1031" width="13.28515625" style="285" customWidth="1"/>
    <col min="1032" max="1032" width="14.7109375" style="285" customWidth="1"/>
    <col min="1033" max="1033" width="16.7109375" style="285" customWidth="1"/>
    <col min="1034" max="1034" width="19.28515625" style="285" customWidth="1"/>
    <col min="1035" max="1280" width="9.140625" style="285"/>
    <col min="1281" max="1281" width="7.42578125" style="285" customWidth="1"/>
    <col min="1282" max="1282" width="17.140625" style="285" customWidth="1"/>
    <col min="1283" max="1283" width="11" style="285" customWidth="1"/>
    <col min="1284" max="1284" width="10" style="285" customWidth="1"/>
    <col min="1285" max="1285" width="14.140625" style="285" customWidth="1"/>
    <col min="1286" max="1286" width="14.28515625" style="285" customWidth="1"/>
    <col min="1287" max="1287" width="13.28515625" style="285" customWidth="1"/>
    <col min="1288" max="1288" width="14.7109375" style="285" customWidth="1"/>
    <col min="1289" max="1289" width="16.7109375" style="285" customWidth="1"/>
    <col min="1290" max="1290" width="19.28515625" style="285" customWidth="1"/>
    <col min="1291" max="1536" width="9.140625" style="285"/>
    <col min="1537" max="1537" width="7.42578125" style="285" customWidth="1"/>
    <col min="1538" max="1538" width="17.140625" style="285" customWidth="1"/>
    <col min="1539" max="1539" width="11" style="285" customWidth="1"/>
    <col min="1540" max="1540" width="10" style="285" customWidth="1"/>
    <col min="1541" max="1541" width="14.140625" style="285" customWidth="1"/>
    <col min="1542" max="1542" width="14.28515625" style="285" customWidth="1"/>
    <col min="1543" max="1543" width="13.28515625" style="285" customWidth="1"/>
    <col min="1544" max="1544" width="14.7109375" style="285" customWidth="1"/>
    <col min="1545" max="1545" width="16.7109375" style="285" customWidth="1"/>
    <col min="1546" max="1546" width="19.28515625" style="285" customWidth="1"/>
    <col min="1547" max="1792" width="9.140625" style="285"/>
    <col min="1793" max="1793" width="7.42578125" style="285" customWidth="1"/>
    <col min="1794" max="1794" width="17.140625" style="285" customWidth="1"/>
    <col min="1795" max="1795" width="11" style="285" customWidth="1"/>
    <col min="1796" max="1796" width="10" style="285" customWidth="1"/>
    <col min="1797" max="1797" width="14.140625" style="285" customWidth="1"/>
    <col min="1798" max="1798" width="14.28515625" style="285" customWidth="1"/>
    <col min="1799" max="1799" width="13.28515625" style="285" customWidth="1"/>
    <col min="1800" max="1800" width="14.7109375" style="285" customWidth="1"/>
    <col min="1801" max="1801" width="16.7109375" style="285" customWidth="1"/>
    <col min="1802" max="1802" width="19.28515625" style="285" customWidth="1"/>
    <col min="1803" max="2048" width="9.140625" style="285"/>
    <col min="2049" max="2049" width="7.42578125" style="285" customWidth="1"/>
    <col min="2050" max="2050" width="17.140625" style="285" customWidth="1"/>
    <col min="2051" max="2051" width="11" style="285" customWidth="1"/>
    <col min="2052" max="2052" width="10" style="285" customWidth="1"/>
    <col min="2053" max="2053" width="14.140625" style="285" customWidth="1"/>
    <col min="2054" max="2054" width="14.28515625" style="285" customWidth="1"/>
    <col min="2055" max="2055" width="13.28515625" style="285" customWidth="1"/>
    <col min="2056" max="2056" width="14.7109375" style="285" customWidth="1"/>
    <col min="2057" max="2057" width="16.7109375" style="285" customWidth="1"/>
    <col min="2058" max="2058" width="19.28515625" style="285" customWidth="1"/>
    <col min="2059" max="2304" width="9.140625" style="285"/>
    <col min="2305" max="2305" width="7.42578125" style="285" customWidth="1"/>
    <col min="2306" max="2306" width="17.140625" style="285" customWidth="1"/>
    <col min="2307" max="2307" width="11" style="285" customWidth="1"/>
    <col min="2308" max="2308" width="10" style="285" customWidth="1"/>
    <col min="2309" max="2309" width="14.140625" style="285" customWidth="1"/>
    <col min="2310" max="2310" width="14.28515625" style="285" customWidth="1"/>
    <col min="2311" max="2311" width="13.28515625" style="285" customWidth="1"/>
    <col min="2312" max="2312" width="14.7109375" style="285" customWidth="1"/>
    <col min="2313" max="2313" width="16.7109375" style="285" customWidth="1"/>
    <col min="2314" max="2314" width="19.28515625" style="285" customWidth="1"/>
    <col min="2315" max="2560" width="9.140625" style="285"/>
    <col min="2561" max="2561" width="7.42578125" style="285" customWidth="1"/>
    <col min="2562" max="2562" width="17.140625" style="285" customWidth="1"/>
    <col min="2563" max="2563" width="11" style="285" customWidth="1"/>
    <col min="2564" max="2564" width="10" style="285" customWidth="1"/>
    <col min="2565" max="2565" width="14.140625" style="285" customWidth="1"/>
    <col min="2566" max="2566" width="14.28515625" style="285" customWidth="1"/>
    <col min="2567" max="2567" width="13.28515625" style="285" customWidth="1"/>
    <col min="2568" max="2568" width="14.7109375" style="285" customWidth="1"/>
    <col min="2569" max="2569" width="16.7109375" style="285" customWidth="1"/>
    <col min="2570" max="2570" width="19.28515625" style="285" customWidth="1"/>
    <col min="2571" max="2816" width="9.140625" style="285"/>
    <col min="2817" max="2817" width="7.42578125" style="285" customWidth="1"/>
    <col min="2818" max="2818" width="17.140625" style="285" customWidth="1"/>
    <col min="2819" max="2819" width="11" style="285" customWidth="1"/>
    <col min="2820" max="2820" width="10" style="285" customWidth="1"/>
    <col min="2821" max="2821" width="14.140625" style="285" customWidth="1"/>
    <col min="2822" max="2822" width="14.28515625" style="285" customWidth="1"/>
    <col min="2823" max="2823" width="13.28515625" style="285" customWidth="1"/>
    <col min="2824" max="2824" width="14.7109375" style="285" customWidth="1"/>
    <col min="2825" max="2825" width="16.7109375" style="285" customWidth="1"/>
    <col min="2826" max="2826" width="19.28515625" style="285" customWidth="1"/>
    <col min="2827" max="3072" width="9.140625" style="285"/>
    <col min="3073" max="3073" width="7.42578125" style="285" customWidth="1"/>
    <col min="3074" max="3074" width="17.140625" style="285" customWidth="1"/>
    <col min="3075" max="3075" width="11" style="285" customWidth="1"/>
    <col min="3076" max="3076" width="10" style="285" customWidth="1"/>
    <col min="3077" max="3077" width="14.140625" style="285" customWidth="1"/>
    <col min="3078" max="3078" width="14.28515625" style="285" customWidth="1"/>
    <col min="3079" max="3079" width="13.28515625" style="285" customWidth="1"/>
    <col min="3080" max="3080" width="14.7109375" style="285" customWidth="1"/>
    <col min="3081" max="3081" width="16.7109375" style="285" customWidth="1"/>
    <col min="3082" max="3082" width="19.28515625" style="285" customWidth="1"/>
    <col min="3083" max="3328" width="9.140625" style="285"/>
    <col min="3329" max="3329" width="7.42578125" style="285" customWidth="1"/>
    <col min="3330" max="3330" width="17.140625" style="285" customWidth="1"/>
    <col min="3331" max="3331" width="11" style="285" customWidth="1"/>
    <col min="3332" max="3332" width="10" style="285" customWidth="1"/>
    <col min="3333" max="3333" width="14.140625" style="285" customWidth="1"/>
    <col min="3334" max="3334" width="14.28515625" style="285" customWidth="1"/>
    <col min="3335" max="3335" width="13.28515625" style="285" customWidth="1"/>
    <col min="3336" max="3336" width="14.7109375" style="285" customWidth="1"/>
    <col min="3337" max="3337" width="16.7109375" style="285" customWidth="1"/>
    <col min="3338" max="3338" width="19.28515625" style="285" customWidth="1"/>
    <col min="3339" max="3584" width="9.140625" style="285"/>
    <col min="3585" max="3585" width="7.42578125" style="285" customWidth="1"/>
    <col min="3586" max="3586" width="17.140625" style="285" customWidth="1"/>
    <col min="3587" max="3587" width="11" style="285" customWidth="1"/>
    <col min="3588" max="3588" width="10" style="285" customWidth="1"/>
    <col min="3589" max="3589" width="14.140625" style="285" customWidth="1"/>
    <col min="3590" max="3590" width="14.28515625" style="285" customWidth="1"/>
    <col min="3591" max="3591" width="13.28515625" style="285" customWidth="1"/>
    <col min="3592" max="3592" width="14.7109375" style="285" customWidth="1"/>
    <col min="3593" max="3593" width="16.7109375" style="285" customWidth="1"/>
    <col min="3594" max="3594" width="19.28515625" style="285" customWidth="1"/>
    <col min="3595" max="3840" width="9.140625" style="285"/>
    <col min="3841" max="3841" width="7.42578125" style="285" customWidth="1"/>
    <col min="3842" max="3842" width="17.140625" style="285" customWidth="1"/>
    <col min="3843" max="3843" width="11" style="285" customWidth="1"/>
    <col min="3844" max="3844" width="10" style="285" customWidth="1"/>
    <col min="3845" max="3845" width="14.140625" style="285" customWidth="1"/>
    <col min="3846" max="3846" width="14.28515625" style="285" customWidth="1"/>
    <col min="3847" max="3847" width="13.28515625" style="285" customWidth="1"/>
    <col min="3848" max="3848" width="14.7109375" style="285" customWidth="1"/>
    <col min="3849" max="3849" width="16.7109375" style="285" customWidth="1"/>
    <col min="3850" max="3850" width="19.28515625" style="285" customWidth="1"/>
    <col min="3851" max="4096" width="9.140625" style="285"/>
    <col min="4097" max="4097" width="7.42578125" style="285" customWidth="1"/>
    <col min="4098" max="4098" width="17.140625" style="285" customWidth="1"/>
    <col min="4099" max="4099" width="11" style="285" customWidth="1"/>
    <col min="4100" max="4100" width="10" style="285" customWidth="1"/>
    <col min="4101" max="4101" width="14.140625" style="285" customWidth="1"/>
    <col min="4102" max="4102" width="14.28515625" style="285" customWidth="1"/>
    <col min="4103" max="4103" width="13.28515625" style="285" customWidth="1"/>
    <col min="4104" max="4104" width="14.7109375" style="285" customWidth="1"/>
    <col min="4105" max="4105" width="16.7109375" style="285" customWidth="1"/>
    <col min="4106" max="4106" width="19.28515625" style="285" customWidth="1"/>
    <col min="4107" max="4352" width="9.140625" style="285"/>
    <col min="4353" max="4353" width="7.42578125" style="285" customWidth="1"/>
    <col min="4354" max="4354" width="17.140625" style="285" customWidth="1"/>
    <col min="4355" max="4355" width="11" style="285" customWidth="1"/>
    <col min="4356" max="4356" width="10" style="285" customWidth="1"/>
    <col min="4357" max="4357" width="14.140625" style="285" customWidth="1"/>
    <col min="4358" max="4358" width="14.28515625" style="285" customWidth="1"/>
    <col min="4359" max="4359" width="13.28515625" style="285" customWidth="1"/>
    <col min="4360" max="4360" width="14.7109375" style="285" customWidth="1"/>
    <col min="4361" max="4361" width="16.7109375" style="285" customWidth="1"/>
    <col min="4362" max="4362" width="19.28515625" style="285" customWidth="1"/>
    <col min="4363" max="4608" width="9.140625" style="285"/>
    <col min="4609" max="4609" width="7.42578125" style="285" customWidth="1"/>
    <col min="4610" max="4610" width="17.140625" style="285" customWidth="1"/>
    <col min="4611" max="4611" width="11" style="285" customWidth="1"/>
    <col min="4612" max="4612" width="10" style="285" customWidth="1"/>
    <col min="4613" max="4613" width="14.140625" style="285" customWidth="1"/>
    <col min="4614" max="4614" width="14.28515625" style="285" customWidth="1"/>
    <col min="4615" max="4615" width="13.28515625" style="285" customWidth="1"/>
    <col min="4616" max="4616" width="14.7109375" style="285" customWidth="1"/>
    <col min="4617" max="4617" width="16.7109375" style="285" customWidth="1"/>
    <col min="4618" max="4618" width="19.28515625" style="285" customWidth="1"/>
    <col min="4619" max="4864" width="9.140625" style="285"/>
    <col min="4865" max="4865" width="7.42578125" style="285" customWidth="1"/>
    <col min="4866" max="4866" width="17.140625" style="285" customWidth="1"/>
    <col min="4867" max="4867" width="11" style="285" customWidth="1"/>
    <col min="4868" max="4868" width="10" style="285" customWidth="1"/>
    <col min="4869" max="4869" width="14.140625" style="285" customWidth="1"/>
    <col min="4870" max="4870" width="14.28515625" style="285" customWidth="1"/>
    <col min="4871" max="4871" width="13.28515625" style="285" customWidth="1"/>
    <col min="4872" max="4872" width="14.7109375" style="285" customWidth="1"/>
    <col min="4873" max="4873" width="16.7109375" style="285" customWidth="1"/>
    <col min="4874" max="4874" width="19.28515625" style="285" customWidth="1"/>
    <col min="4875" max="5120" width="9.140625" style="285"/>
    <col min="5121" max="5121" width="7.42578125" style="285" customWidth="1"/>
    <col min="5122" max="5122" width="17.140625" style="285" customWidth="1"/>
    <col min="5123" max="5123" width="11" style="285" customWidth="1"/>
    <col min="5124" max="5124" width="10" style="285" customWidth="1"/>
    <col min="5125" max="5125" width="14.140625" style="285" customWidth="1"/>
    <col min="5126" max="5126" width="14.28515625" style="285" customWidth="1"/>
    <col min="5127" max="5127" width="13.28515625" style="285" customWidth="1"/>
    <col min="5128" max="5128" width="14.7109375" style="285" customWidth="1"/>
    <col min="5129" max="5129" width="16.7109375" style="285" customWidth="1"/>
    <col min="5130" max="5130" width="19.28515625" style="285" customWidth="1"/>
    <col min="5131" max="5376" width="9.140625" style="285"/>
    <col min="5377" max="5377" width="7.42578125" style="285" customWidth="1"/>
    <col min="5378" max="5378" width="17.140625" style="285" customWidth="1"/>
    <col min="5379" max="5379" width="11" style="285" customWidth="1"/>
    <col min="5380" max="5380" width="10" style="285" customWidth="1"/>
    <col min="5381" max="5381" width="14.140625" style="285" customWidth="1"/>
    <col min="5382" max="5382" width="14.28515625" style="285" customWidth="1"/>
    <col min="5383" max="5383" width="13.28515625" style="285" customWidth="1"/>
    <col min="5384" max="5384" width="14.7109375" style="285" customWidth="1"/>
    <col min="5385" max="5385" width="16.7109375" style="285" customWidth="1"/>
    <col min="5386" max="5386" width="19.28515625" style="285" customWidth="1"/>
    <col min="5387" max="5632" width="9.140625" style="285"/>
    <col min="5633" max="5633" width="7.42578125" style="285" customWidth="1"/>
    <col min="5634" max="5634" width="17.140625" style="285" customWidth="1"/>
    <col min="5635" max="5635" width="11" style="285" customWidth="1"/>
    <col min="5636" max="5636" width="10" style="285" customWidth="1"/>
    <col min="5637" max="5637" width="14.140625" style="285" customWidth="1"/>
    <col min="5638" max="5638" width="14.28515625" style="285" customWidth="1"/>
    <col min="5639" max="5639" width="13.28515625" style="285" customWidth="1"/>
    <col min="5640" max="5640" width="14.7109375" style="285" customWidth="1"/>
    <col min="5641" max="5641" width="16.7109375" style="285" customWidth="1"/>
    <col min="5642" max="5642" width="19.28515625" style="285" customWidth="1"/>
    <col min="5643" max="5888" width="9.140625" style="285"/>
    <col min="5889" max="5889" width="7.42578125" style="285" customWidth="1"/>
    <col min="5890" max="5890" width="17.140625" style="285" customWidth="1"/>
    <col min="5891" max="5891" width="11" style="285" customWidth="1"/>
    <col min="5892" max="5892" width="10" style="285" customWidth="1"/>
    <col min="5893" max="5893" width="14.140625" style="285" customWidth="1"/>
    <col min="5894" max="5894" width="14.28515625" style="285" customWidth="1"/>
    <col min="5895" max="5895" width="13.28515625" style="285" customWidth="1"/>
    <col min="5896" max="5896" width="14.7109375" style="285" customWidth="1"/>
    <col min="5897" max="5897" width="16.7109375" style="285" customWidth="1"/>
    <col min="5898" max="5898" width="19.28515625" style="285" customWidth="1"/>
    <col min="5899" max="6144" width="9.140625" style="285"/>
    <col min="6145" max="6145" width="7.42578125" style="285" customWidth="1"/>
    <col min="6146" max="6146" width="17.140625" style="285" customWidth="1"/>
    <col min="6147" max="6147" width="11" style="285" customWidth="1"/>
    <col min="6148" max="6148" width="10" style="285" customWidth="1"/>
    <col min="6149" max="6149" width="14.140625" style="285" customWidth="1"/>
    <col min="6150" max="6150" width="14.28515625" style="285" customWidth="1"/>
    <col min="6151" max="6151" width="13.28515625" style="285" customWidth="1"/>
    <col min="6152" max="6152" width="14.7109375" style="285" customWidth="1"/>
    <col min="6153" max="6153" width="16.7109375" style="285" customWidth="1"/>
    <col min="6154" max="6154" width="19.28515625" style="285" customWidth="1"/>
    <col min="6155" max="6400" width="9.140625" style="285"/>
    <col min="6401" max="6401" width="7.42578125" style="285" customWidth="1"/>
    <col min="6402" max="6402" width="17.140625" style="285" customWidth="1"/>
    <col min="6403" max="6403" width="11" style="285" customWidth="1"/>
    <col min="6404" max="6404" width="10" style="285" customWidth="1"/>
    <col min="6405" max="6405" width="14.140625" style="285" customWidth="1"/>
    <col min="6406" max="6406" width="14.28515625" style="285" customWidth="1"/>
    <col min="6407" max="6407" width="13.28515625" style="285" customWidth="1"/>
    <col min="6408" max="6408" width="14.7109375" style="285" customWidth="1"/>
    <col min="6409" max="6409" width="16.7109375" style="285" customWidth="1"/>
    <col min="6410" max="6410" width="19.28515625" style="285" customWidth="1"/>
    <col min="6411" max="6656" width="9.140625" style="285"/>
    <col min="6657" max="6657" width="7.42578125" style="285" customWidth="1"/>
    <col min="6658" max="6658" width="17.140625" style="285" customWidth="1"/>
    <col min="6659" max="6659" width="11" style="285" customWidth="1"/>
    <col min="6660" max="6660" width="10" style="285" customWidth="1"/>
    <col min="6661" max="6661" width="14.140625" style="285" customWidth="1"/>
    <col min="6662" max="6662" width="14.28515625" style="285" customWidth="1"/>
    <col min="6663" max="6663" width="13.28515625" style="285" customWidth="1"/>
    <col min="6664" max="6664" width="14.7109375" style="285" customWidth="1"/>
    <col min="6665" max="6665" width="16.7109375" style="285" customWidth="1"/>
    <col min="6666" max="6666" width="19.28515625" style="285" customWidth="1"/>
    <col min="6667" max="6912" width="9.140625" style="285"/>
    <col min="6913" max="6913" width="7.42578125" style="285" customWidth="1"/>
    <col min="6914" max="6914" width="17.140625" style="285" customWidth="1"/>
    <col min="6915" max="6915" width="11" style="285" customWidth="1"/>
    <col min="6916" max="6916" width="10" style="285" customWidth="1"/>
    <col min="6917" max="6917" width="14.140625" style="285" customWidth="1"/>
    <col min="6918" max="6918" width="14.28515625" style="285" customWidth="1"/>
    <col min="6919" max="6919" width="13.28515625" style="285" customWidth="1"/>
    <col min="6920" max="6920" width="14.7109375" style="285" customWidth="1"/>
    <col min="6921" max="6921" width="16.7109375" style="285" customWidth="1"/>
    <col min="6922" max="6922" width="19.28515625" style="285" customWidth="1"/>
    <col min="6923" max="7168" width="9.140625" style="285"/>
    <col min="7169" max="7169" width="7.42578125" style="285" customWidth="1"/>
    <col min="7170" max="7170" width="17.140625" style="285" customWidth="1"/>
    <col min="7171" max="7171" width="11" style="285" customWidth="1"/>
    <col min="7172" max="7172" width="10" style="285" customWidth="1"/>
    <col min="7173" max="7173" width="14.140625" style="285" customWidth="1"/>
    <col min="7174" max="7174" width="14.28515625" style="285" customWidth="1"/>
    <col min="7175" max="7175" width="13.28515625" style="285" customWidth="1"/>
    <col min="7176" max="7176" width="14.7109375" style="285" customWidth="1"/>
    <col min="7177" max="7177" width="16.7109375" style="285" customWidth="1"/>
    <col min="7178" max="7178" width="19.28515625" style="285" customWidth="1"/>
    <col min="7179" max="7424" width="9.140625" style="285"/>
    <col min="7425" max="7425" width="7.42578125" style="285" customWidth="1"/>
    <col min="7426" max="7426" width="17.140625" style="285" customWidth="1"/>
    <col min="7427" max="7427" width="11" style="285" customWidth="1"/>
    <col min="7428" max="7428" width="10" style="285" customWidth="1"/>
    <col min="7429" max="7429" width="14.140625" style="285" customWidth="1"/>
    <col min="7430" max="7430" width="14.28515625" style="285" customWidth="1"/>
    <col min="7431" max="7431" width="13.28515625" style="285" customWidth="1"/>
    <col min="7432" max="7432" width="14.7109375" style="285" customWidth="1"/>
    <col min="7433" max="7433" width="16.7109375" style="285" customWidth="1"/>
    <col min="7434" max="7434" width="19.28515625" style="285" customWidth="1"/>
    <col min="7435" max="7680" width="9.140625" style="285"/>
    <col min="7681" max="7681" width="7.42578125" style="285" customWidth="1"/>
    <col min="7682" max="7682" width="17.140625" style="285" customWidth="1"/>
    <col min="7683" max="7683" width="11" style="285" customWidth="1"/>
    <col min="7684" max="7684" width="10" style="285" customWidth="1"/>
    <col min="7685" max="7685" width="14.140625" style="285" customWidth="1"/>
    <col min="7686" max="7686" width="14.28515625" style="285" customWidth="1"/>
    <col min="7687" max="7687" width="13.28515625" style="285" customWidth="1"/>
    <col min="7688" max="7688" width="14.7109375" style="285" customWidth="1"/>
    <col min="7689" max="7689" width="16.7109375" style="285" customWidth="1"/>
    <col min="7690" max="7690" width="19.28515625" style="285" customWidth="1"/>
    <col min="7691" max="7936" width="9.140625" style="285"/>
    <col min="7937" max="7937" width="7.42578125" style="285" customWidth="1"/>
    <col min="7938" max="7938" width="17.140625" style="285" customWidth="1"/>
    <col min="7939" max="7939" width="11" style="285" customWidth="1"/>
    <col min="7940" max="7940" width="10" style="285" customWidth="1"/>
    <col min="7941" max="7941" width="14.140625" style="285" customWidth="1"/>
    <col min="7942" max="7942" width="14.28515625" style="285" customWidth="1"/>
    <col min="7943" max="7943" width="13.28515625" style="285" customWidth="1"/>
    <col min="7944" max="7944" width="14.7109375" style="285" customWidth="1"/>
    <col min="7945" max="7945" width="16.7109375" style="285" customWidth="1"/>
    <col min="7946" max="7946" width="19.28515625" style="285" customWidth="1"/>
    <col min="7947" max="8192" width="9.140625" style="285"/>
    <col min="8193" max="8193" width="7.42578125" style="285" customWidth="1"/>
    <col min="8194" max="8194" width="17.140625" style="285" customWidth="1"/>
    <col min="8195" max="8195" width="11" style="285" customWidth="1"/>
    <col min="8196" max="8196" width="10" style="285" customWidth="1"/>
    <col min="8197" max="8197" width="14.140625" style="285" customWidth="1"/>
    <col min="8198" max="8198" width="14.28515625" style="285" customWidth="1"/>
    <col min="8199" max="8199" width="13.28515625" style="285" customWidth="1"/>
    <col min="8200" max="8200" width="14.7109375" style="285" customWidth="1"/>
    <col min="8201" max="8201" width="16.7109375" style="285" customWidth="1"/>
    <col min="8202" max="8202" width="19.28515625" style="285" customWidth="1"/>
    <col min="8203" max="8448" width="9.140625" style="285"/>
    <col min="8449" max="8449" width="7.42578125" style="285" customWidth="1"/>
    <col min="8450" max="8450" width="17.140625" style="285" customWidth="1"/>
    <col min="8451" max="8451" width="11" style="285" customWidth="1"/>
    <col min="8452" max="8452" width="10" style="285" customWidth="1"/>
    <col min="8453" max="8453" width="14.140625" style="285" customWidth="1"/>
    <col min="8454" max="8454" width="14.28515625" style="285" customWidth="1"/>
    <col min="8455" max="8455" width="13.28515625" style="285" customWidth="1"/>
    <col min="8456" max="8456" width="14.7109375" style="285" customWidth="1"/>
    <col min="8457" max="8457" width="16.7109375" style="285" customWidth="1"/>
    <col min="8458" max="8458" width="19.28515625" style="285" customWidth="1"/>
    <col min="8459" max="8704" width="9.140625" style="285"/>
    <col min="8705" max="8705" width="7.42578125" style="285" customWidth="1"/>
    <col min="8706" max="8706" width="17.140625" style="285" customWidth="1"/>
    <col min="8707" max="8707" width="11" style="285" customWidth="1"/>
    <col min="8708" max="8708" width="10" style="285" customWidth="1"/>
    <col min="8709" max="8709" width="14.140625" style="285" customWidth="1"/>
    <col min="8710" max="8710" width="14.28515625" style="285" customWidth="1"/>
    <col min="8711" max="8711" width="13.28515625" style="285" customWidth="1"/>
    <col min="8712" max="8712" width="14.7109375" style="285" customWidth="1"/>
    <col min="8713" max="8713" width="16.7109375" style="285" customWidth="1"/>
    <col min="8714" max="8714" width="19.28515625" style="285" customWidth="1"/>
    <col min="8715" max="8960" width="9.140625" style="285"/>
    <col min="8961" max="8961" width="7.42578125" style="285" customWidth="1"/>
    <col min="8962" max="8962" width="17.140625" style="285" customWidth="1"/>
    <col min="8963" max="8963" width="11" style="285" customWidth="1"/>
    <col min="8964" max="8964" width="10" style="285" customWidth="1"/>
    <col min="8965" max="8965" width="14.140625" style="285" customWidth="1"/>
    <col min="8966" max="8966" width="14.28515625" style="285" customWidth="1"/>
    <col min="8967" max="8967" width="13.28515625" style="285" customWidth="1"/>
    <col min="8968" max="8968" width="14.7109375" style="285" customWidth="1"/>
    <col min="8969" max="8969" width="16.7109375" style="285" customWidth="1"/>
    <col min="8970" max="8970" width="19.28515625" style="285" customWidth="1"/>
    <col min="8971" max="9216" width="9.140625" style="285"/>
    <col min="9217" max="9217" width="7.42578125" style="285" customWidth="1"/>
    <col min="9218" max="9218" width="17.140625" style="285" customWidth="1"/>
    <col min="9219" max="9219" width="11" style="285" customWidth="1"/>
    <col min="9220" max="9220" width="10" style="285" customWidth="1"/>
    <col min="9221" max="9221" width="14.140625" style="285" customWidth="1"/>
    <col min="9222" max="9222" width="14.28515625" style="285" customWidth="1"/>
    <col min="9223" max="9223" width="13.28515625" style="285" customWidth="1"/>
    <col min="9224" max="9224" width="14.7109375" style="285" customWidth="1"/>
    <col min="9225" max="9225" width="16.7109375" style="285" customWidth="1"/>
    <col min="9226" max="9226" width="19.28515625" style="285" customWidth="1"/>
    <col min="9227" max="9472" width="9.140625" style="285"/>
    <col min="9473" max="9473" width="7.42578125" style="285" customWidth="1"/>
    <col min="9474" max="9474" width="17.140625" style="285" customWidth="1"/>
    <col min="9475" max="9475" width="11" style="285" customWidth="1"/>
    <col min="9476" max="9476" width="10" style="285" customWidth="1"/>
    <col min="9477" max="9477" width="14.140625" style="285" customWidth="1"/>
    <col min="9478" max="9478" width="14.28515625" style="285" customWidth="1"/>
    <col min="9479" max="9479" width="13.28515625" style="285" customWidth="1"/>
    <col min="9480" max="9480" width="14.7109375" style="285" customWidth="1"/>
    <col min="9481" max="9481" width="16.7109375" style="285" customWidth="1"/>
    <col min="9482" max="9482" width="19.28515625" style="285" customWidth="1"/>
    <col min="9483" max="9728" width="9.140625" style="285"/>
    <col min="9729" max="9729" width="7.42578125" style="285" customWidth="1"/>
    <col min="9730" max="9730" width="17.140625" style="285" customWidth="1"/>
    <col min="9731" max="9731" width="11" style="285" customWidth="1"/>
    <col min="9732" max="9732" width="10" style="285" customWidth="1"/>
    <col min="9733" max="9733" width="14.140625" style="285" customWidth="1"/>
    <col min="9734" max="9734" width="14.28515625" style="285" customWidth="1"/>
    <col min="9735" max="9735" width="13.28515625" style="285" customWidth="1"/>
    <col min="9736" max="9736" width="14.7109375" style="285" customWidth="1"/>
    <col min="9737" max="9737" width="16.7109375" style="285" customWidth="1"/>
    <col min="9738" max="9738" width="19.28515625" style="285" customWidth="1"/>
    <col min="9739" max="9984" width="9.140625" style="285"/>
    <col min="9985" max="9985" width="7.42578125" style="285" customWidth="1"/>
    <col min="9986" max="9986" width="17.140625" style="285" customWidth="1"/>
    <col min="9987" max="9987" width="11" style="285" customWidth="1"/>
    <col min="9988" max="9988" width="10" style="285" customWidth="1"/>
    <col min="9989" max="9989" width="14.140625" style="285" customWidth="1"/>
    <col min="9990" max="9990" width="14.28515625" style="285" customWidth="1"/>
    <col min="9991" max="9991" width="13.28515625" style="285" customWidth="1"/>
    <col min="9992" max="9992" width="14.7109375" style="285" customWidth="1"/>
    <col min="9993" max="9993" width="16.7109375" style="285" customWidth="1"/>
    <col min="9994" max="9994" width="19.28515625" style="285" customWidth="1"/>
    <col min="9995" max="10240" width="9.140625" style="285"/>
    <col min="10241" max="10241" width="7.42578125" style="285" customWidth="1"/>
    <col min="10242" max="10242" width="17.140625" style="285" customWidth="1"/>
    <col min="10243" max="10243" width="11" style="285" customWidth="1"/>
    <col min="10244" max="10244" width="10" style="285" customWidth="1"/>
    <col min="10245" max="10245" width="14.140625" style="285" customWidth="1"/>
    <col min="10246" max="10246" width="14.28515625" style="285" customWidth="1"/>
    <col min="10247" max="10247" width="13.28515625" style="285" customWidth="1"/>
    <col min="10248" max="10248" width="14.7109375" style="285" customWidth="1"/>
    <col min="10249" max="10249" width="16.7109375" style="285" customWidth="1"/>
    <col min="10250" max="10250" width="19.28515625" style="285" customWidth="1"/>
    <col min="10251" max="10496" width="9.140625" style="285"/>
    <col min="10497" max="10497" width="7.42578125" style="285" customWidth="1"/>
    <col min="10498" max="10498" width="17.140625" style="285" customWidth="1"/>
    <col min="10499" max="10499" width="11" style="285" customWidth="1"/>
    <col min="10500" max="10500" width="10" style="285" customWidth="1"/>
    <col min="10501" max="10501" width="14.140625" style="285" customWidth="1"/>
    <col min="10502" max="10502" width="14.28515625" style="285" customWidth="1"/>
    <col min="10503" max="10503" width="13.28515625" style="285" customWidth="1"/>
    <col min="10504" max="10504" width="14.7109375" style="285" customWidth="1"/>
    <col min="10505" max="10505" width="16.7109375" style="285" customWidth="1"/>
    <col min="10506" max="10506" width="19.28515625" style="285" customWidth="1"/>
    <col min="10507" max="10752" width="9.140625" style="285"/>
    <col min="10753" max="10753" width="7.42578125" style="285" customWidth="1"/>
    <col min="10754" max="10754" width="17.140625" style="285" customWidth="1"/>
    <col min="10755" max="10755" width="11" style="285" customWidth="1"/>
    <col min="10756" max="10756" width="10" style="285" customWidth="1"/>
    <col min="10757" max="10757" width="14.140625" style="285" customWidth="1"/>
    <col min="10758" max="10758" width="14.28515625" style="285" customWidth="1"/>
    <col min="10759" max="10759" width="13.28515625" style="285" customWidth="1"/>
    <col min="10760" max="10760" width="14.7109375" style="285" customWidth="1"/>
    <col min="10761" max="10761" width="16.7109375" style="285" customWidth="1"/>
    <col min="10762" max="10762" width="19.28515625" style="285" customWidth="1"/>
    <col min="10763" max="11008" width="9.140625" style="285"/>
    <col min="11009" max="11009" width="7.42578125" style="285" customWidth="1"/>
    <col min="11010" max="11010" width="17.140625" style="285" customWidth="1"/>
    <col min="11011" max="11011" width="11" style="285" customWidth="1"/>
    <col min="11012" max="11012" width="10" style="285" customWidth="1"/>
    <col min="11013" max="11013" width="14.140625" style="285" customWidth="1"/>
    <col min="11014" max="11014" width="14.28515625" style="285" customWidth="1"/>
    <col min="11015" max="11015" width="13.28515625" style="285" customWidth="1"/>
    <col min="11016" max="11016" width="14.7109375" style="285" customWidth="1"/>
    <col min="11017" max="11017" width="16.7109375" style="285" customWidth="1"/>
    <col min="11018" max="11018" width="19.28515625" style="285" customWidth="1"/>
    <col min="11019" max="11264" width="9.140625" style="285"/>
    <col min="11265" max="11265" width="7.42578125" style="285" customWidth="1"/>
    <col min="11266" max="11266" width="17.140625" style="285" customWidth="1"/>
    <col min="11267" max="11267" width="11" style="285" customWidth="1"/>
    <col min="11268" max="11268" width="10" style="285" customWidth="1"/>
    <col min="11269" max="11269" width="14.140625" style="285" customWidth="1"/>
    <col min="11270" max="11270" width="14.28515625" style="285" customWidth="1"/>
    <col min="11271" max="11271" width="13.28515625" style="285" customWidth="1"/>
    <col min="11272" max="11272" width="14.7109375" style="285" customWidth="1"/>
    <col min="11273" max="11273" width="16.7109375" style="285" customWidth="1"/>
    <col min="11274" max="11274" width="19.28515625" style="285" customWidth="1"/>
    <col min="11275" max="11520" width="9.140625" style="285"/>
    <col min="11521" max="11521" width="7.42578125" style="285" customWidth="1"/>
    <col min="11522" max="11522" width="17.140625" style="285" customWidth="1"/>
    <col min="11523" max="11523" width="11" style="285" customWidth="1"/>
    <col min="11524" max="11524" width="10" style="285" customWidth="1"/>
    <col min="11525" max="11525" width="14.140625" style="285" customWidth="1"/>
    <col min="11526" max="11526" width="14.28515625" style="285" customWidth="1"/>
    <col min="11527" max="11527" width="13.28515625" style="285" customWidth="1"/>
    <col min="11528" max="11528" width="14.7109375" style="285" customWidth="1"/>
    <col min="11529" max="11529" width="16.7109375" style="285" customWidth="1"/>
    <col min="11530" max="11530" width="19.28515625" style="285" customWidth="1"/>
    <col min="11531" max="11776" width="9.140625" style="285"/>
    <col min="11777" max="11777" width="7.42578125" style="285" customWidth="1"/>
    <col min="11778" max="11778" width="17.140625" style="285" customWidth="1"/>
    <col min="11779" max="11779" width="11" style="285" customWidth="1"/>
    <col min="11780" max="11780" width="10" style="285" customWidth="1"/>
    <col min="11781" max="11781" width="14.140625" style="285" customWidth="1"/>
    <col min="11782" max="11782" width="14.28515625" style="285" customWidth="1"/>
    <col min="11783" max="11783" width="13.28515625" style="285" customWidth="1"/>
    <col min="11784" max="11784" width="14.7109375" style="285" customWidth="1"/>
    <col min="11785" max="11785" width="16.7109375" style="285" customWidth="1"/>
    <col min="11786" max="11786" width="19.28515625" style="285" customWidth="1"/>
    <col min="11787" max="12032" width="9.140625" style="285"/>
    <col min="12033" max="12033" width="7.42578125" style="285" customWidth="1"/>
    <col min="12034" max="12034" width="17.140625" style="285" customWidth="1"/>
    <col min="12035" max="12035" width="11" style="285" customWidth="1"/>
    <col min="12036" max="12036" width="10" style="285" customWidth="1"/>
    <col min="12037" max="12037" width="14.140625" style="285" customWidth="1"/>
    <col min="12038" max="12038" width="14.28515625" style="285" customWidth="1"/>
    <col min="12039" max="12039" width="13.28515625" style="285" customWidth="1"/>
    <col min="12040" max="12040" width="14.7109375" style="285" customWidth="1"/>
    <col min="12041" max="12041" width="16.7109375" style="285" customWidth="1"/>
    <col min="12042" max="12042" width="19.28515625" style="285" customWidth="1"/>
    <col min="12043" max="12288" width="9.140625" style="285"/>
    <col min="12289" max="12289" width="7.42578125" style="285" customWidth="1"/>
    <col min="12290" max="12290" width="17.140625" style="285" customWidth="1"/>
    <col min="12291" max="12291" width="11" style="285" customWidth="1"/>
    <col min="12292" max="12292" width="10" style="285" customWidth="1"/>
    <col min="12293" max="12293" width="14.140625" style="285" customWidth="1"/>
    <col min="12294" max="12294" width="14.28515625" style="285" customWidth="1"/>
    <col min="12295" max="12295" width="13.28515625" style="285" customWidth="1"/>
    <col min="12296" max="12296" width="14.7109375" style="285" customWidth="1"/>
    <col min="12297" max="12297" width="16.7109375" style="285" customWidth="1"/>
    <col min="12298" max="12298" width="19.28515625" style="285" customWidth="1"/>
    <col min="12299" max="12544" width="9.140625" style="285"/>
    <col min="12545" max="12545" width="7.42578125" style="285" customWidth="1"/>
    <col min="12546" max="12546" width="17.140625" style="285" customWidth="1"/>
    <col min="12547" max="12547" width="11" style="285" customWidth="1"/>
    <col min="12548" max="12548" width="10" style="285" customWidth="1"/>
    <col min="12549" max="12549" width="14.140625" style="285" customWidth="1"/>
    <col min="12550" max="12550" width="14.28515625" style="285" customWidth="1"/>
    <col min="12551" max="12551" width="13.28515625" style="285" customWidth="1"/>
    <col min="12552" max="12552" width="14.7109375" style="285" customWidth="1"/>
    <col min="12553" max="12553" width="16.7109375" style="285" customWidth="1"/>
    <col min="12554" max="12554" width="19.28515625" style="285" customWidth="1"/>
    <col min="12555" max="12800" width="9.140625" style="285"/>
    <col min="12801" max="12801" width="7.42578125" style="285" customWidth="1"/>
    <col min="12802" max="12802" width="17.140625" style="285" customWidth="1"/>
    <col min="12803" max="12803" width="11" style="285" customWidth="1"/>
    <col min="12804" max="12804" width="10" style="285" customWidth="1"/>
    <col min="12805" max="12805" width="14.140625" style="285" customWidth="1"/>
    <col min="12806" max="12806" width="14.28515625" style="285" customWidth="1"/>
    <col min="12807" max="12807" width="13.28515625" style="285" customWidth="1"/>
    <col min="12808" max="12808" width="14.7109375" style="285" customWidth="1"/>
    <col min="12809" max="12809" width="16.7109375" style="285" customWidth="1"/>
    <col min="12810" max="12810" width="19.28515625" style="285" customWidth="1"/>
    <col min="12811" max="13056" width="9.140625" style="285"/>
    <col min="13057" max="13057" width="7.42578125" style="285" customWidth="1"/>
    <col min="13058" max="13058" width="17.140625" style="285" customWidth="1"/>
    <col min="13059" max="13059" width="11" style="285" customWidth="1"/>
    <col min="13060" max="13060" width="10" style="285" customWidth="1"/>
    <col min="13061" max="13061" width="14.140625" style="285" customWidth="1"/>
    <col min="13062" max="13062" width="14.28515625" style="285" customWidth="1"/>
    <col min="13063" max="13063" width="13.28515625" style="285" customWidth="1"/>
    <col min="13064" max="13064" width="14.7109375" style="285" customWidth="1"/>
    <col min="13065" max="13065" width="16.7109375" style="285" customWidth="1"/>
    <col min="13066" max="13066" width="19.28515625" style="285" customWidth="1"/>
    <col min="13067" max="13312" width="9.140625" style="285"/>
    <col min="13313" max="13313" width="7.42578125" style="285" customWidth="1"/>
    <col min="13314" max="13314" width="17.140625" style="285" customWidth="1"/>
    <col min="13315" max="13315" width="11" style="285" customWidth="1"/>
    <col min="13316" max="13316" width="10" style="285" customWidth="1"/>
    <col min="13317" max="13317" width="14.140625" style="285" customWidth="1"/>
    <col min="13318" max="13318" width="14.28515625" style="285" customWidth="1"/>
    <col min="13319" max="13319" width="13.28515625" style="285" customWidth="1"/>
    <col min="13320" max="13320" width="14.7109375" style="285" customWidth="1"/>
    <col min="13321" max="13321" width="16.7109375" style="285" customWidth="1"/>
    <col min="13322" max="13322" width="19.28515625" style="285" customWidth="1"/>
    <col min="13323" max="13568" width="9.140625" style="285"/>
    <col min="13569" max="13569" width="7.42578125" style="285" customWidth="1"/>
    <col min="13570" max="13570" width="17.140625" style="285" customWidth="1"/>
    <col min="13571" max="13571" width="11" style="285" customWidth="1"/>
    <col min="13572" max="13572" width="10" style="285" customWidth="1"/>
    <col min="13573" max="13573" width="14.140625" style="285" customWidth="1"/>
    <col min="13574" max="13574" width="14.28515625" style="285" customWidth="1"/>
    <col min="13575" max="13575" width="13.28515625" style="285" customWidth="1"/>
    <col min="13576" max="13576" width="14.7109375" style="285" customWidth="1"/>
    <col min="13577" max="13577" width="16.7109375" style="285" customWidth="1"/>
    <col min="13578" max="13578" width="19.28515625" style="285" customWidth="1"/>
    <col min="13579" max="13824" width="9.140625" style="285"/>
    <col min="13825" max="13825" width="7.42578125" style="285" customWidth="1"/>
    <col min="13826" max="13826" width="17.140625" style="285" customWidth="1"/>
    <col min="13827" max="13827" width="11" style="285" customWidth="1"/>
    <col min="13828" max="13828" width="10" style="285" customWidth="1"/>
    <col min="13829" max="13829" width="14.140625" style="285" customWidth="1"/>
    <col min="13830" max="13830" width="14.28515625" style="285" customWidth="1"/>
    <col min="13831" max="13831" width="13.28515625" style="285" customWidth="1"/>
    <col min="13832" max="13832" width="14.7109375" style="285" customWidth="1"/>
    <col min="13833" max="13833" width="16.7109375" style="285" customWidth="1"/>
    <col min="13834" max="13834" width="19.28515625" style="285" customWidth="1"/>
    <col min="13835" max="14080" width="9.140625" style="285"/>
    <col min="14081" max="14081" width="7.42578125" style="285" customWidth="1"/>
    <col min="14082" max="14082" width="17.140625" style="285" customWidth="1"/>
    <col min="14083" max="14083" width="11" style="285" customWidth="1"/>
    <col min="14084" max="14084" width="10" style="285" customWidth="1"/>
    <col min="14085" max="14085" width="14.140625" style="285" customWidth="1"/>
    <col min="14086" max="14086" width="14.28515625" style="285" customWidth="1"/>
    <col min="14087" max="14087" width="13.28515625" style="285" customWidth="1"/>
    <col min="14088" max="14088" width="14.7109375" style="285" customWidth="1"/>
    <col min="14089" max="14089" width="16.7109375" style="285" customWidth="1"/>
    <col min="14090" max="14090" width="19.28515625" style="285" customWidth="1"/>
    <col min="14091" max="14336" width="9.140625" style="285"/>
    <col min="14337" max="14337" width="7.42578125" style="285" customWidth="1"/>
    <col min="14338" max="14338" width="17.140625" style="285" customWidth="1"/>
    <col min="14339" max="14339" width="11" style="285" customWidth="1"/>
    <col min="14340" max="14340" width="10" style="285" customWidth="1"/>
    <col min="14341" max="14341" width="14.140625" style="285" customWidth="1"/>
    <col min="14342" max="14342" width="14.28515625" style="285" customWidth="1"/>
    <col min="14343" max="14343" width="13.28515625" style="285" customWidth="1"/>
    <col min="14344" max="14344" width="14.7109375" style="285" customWidth="1"/>
    <col min="14345" max="14345" width="16.7109375" style="285" customWidth="1"/>
    <col min="14346" max="14346" width="19.28515625" style="285" customWidth="1"/>
    <col min="14347" max="14592" width="9.140625" style="285"/>
    <col min="14593" max="14593" width="7.42578125" style="285" customWidth="1"/>
    <col min="14594" max="14594" width="17.140625" style="285" customWidth="1"/>
    <col min="14595" max="14595" width="11" style="285" customWidth="1"/>
    <col min="14596" max="14596" width="10" style="285" customWidth="1"/>
    <col min="14597" max="14597" width="14.140625" style="285" customWidth="1"/>
    <col min="14598" max="14598" width="14.28515625" style="285" customWidth="1"/>
    <col min="14599" max="14599" width="13.28515625" style="285" customWidth="1"/>
    <col min="14600" max="14600" width="14.7109375" style="285" customWidth="1"/>
    <col min="14601" max="14601" width="16.7109375" style="285" customWidth="1"/>
    <col min="14602" max="14602" width="19.28515625" style="285" customWidth="1"/>
    <col min="14603" max="14848" width="9.140625" style="285"/>
    <col min="14849" max="14849" width="7.42578125" style="285" customWidth="1"/>
    <col min="14850" max="14850" width="17.140625" style="285" customWidth="1"/>
    <col min="14851" max="14851" width="11" style="285" customWidth="1"/>
    <col min="14852" max="14852" width="10" style="285" customWidth="1"/>
    <col min="14853" max="14853" width="14.140625" style="285" customWidth="1"/>
    <col min="14854" max="14854" width="14.28515625" style="285" customWidth="1"/>
    <col min="14855" max="14855" width="13.28515625" style="285" customWidth="1"/>
    <col min="14856" max="14856" width="14.7109375" style="285" customWidth="1"/>
    <col min="14857" max="14857" width="16.7109375" style="285" customWidth="1"/>
    <col min="14858" max="14858" width="19.28515625" style="285" customWidth="1"/>
    <col min="14859" max="15104" width="9.140625" style="285"/>
    <col min="15105" max="15105" width="7.42578125" style="285" customWidth="1"/>
    <col min="15106" max="15106" width="17.140625" style="285" customWidth="1"/>
    <col min="15107" max="15107" width="11" style="285" customWidth="1"/>
    <col min="15108" max="15108" width="10" style="285" customWidth="1"/>
    <col min="15109" max="15109" width="14.140625" style="285" customWidth="1"/>
    <col min="15110" max="15110" width="14.28515625" style="285" customWidth="1"/>
    <col min="15111" max="15111" width="13.28515625" style="285" customWidth="1"/>
    <col min="15112" max="15112" width="14.7109375" style="285" customWidth="1"/>
    <col min="15113" max="15113" width="16.7109375" style="285" customWidth="1"/>
    <col min="15114" max="15114" width="19.28515625" style="285" customWidth="1"/>
    <col min="15115" max="15360" width="9.140625" style="285"/>
    <col min="15361" max="15361" width="7.42578125" style="285" customWidth="1"/>
    <col min="15362" max="15362" width="17.140625" style="285" customWidth="1"/>
    <col min="15363" max="15363" width="11" style="285" customWidth="1"/>
    <col min="15364" max="15364" width="10" style="285" customWidth="1"/>
    <col min="15365" max="15365" width="14.140625" style="285" customWidth="1"/>
    <col min="15366" max="15366" width="14.28515625" style="285" customWidth="1"/>
    <col min="15367" max="15367" width="13.28515625" style="285" customWidth="1"/>
    <col min="15368" max="15368" width="14.7109375" style="285" customWidth="1"/>
    <col min="15369" max="15369" width="16.7109375" style="285" customWidth="1"/>
    <col min="15370" max="15370" width="19.28515625" style="285" customWidth="1"/>
    <col min="15371" max="15616" width="9.140625" style="285"/>
    <col min="15617" max="15617" width="7.42578125" style="285" customWidth="1"/>
    <col min="15618" max="15618" width="17.140625" style="285" customWidth="1"/>
    <col min="15619" max="15619" width="11" style="285" customWidth="1"/>
    <col min="15620" max="15620" width="10" style="285" customWidth="1"/>
    <col min="15621" max="15621" width="14.140625" style="285" customWidth="1"/>
    <col min="15622" max="15622" width="14.28515625" style="285" customWidth="1"/>
    <col min="15623" max="15623" width="13.28515625" style="285" customWidth="1"/>
    <col min="15624" max="15624" width="14.7109375" style="285" customWidth="1"/>
    <col min="15625" max="15625" width="16.7109375" style="285" customWidth="1"/>
    <col min="15626" max="15626" width="19.28515625" style="285" customWidth="1"/>
    <col min="15627" max="15872" width="9.140625" style="285"/>
    <col min="15873" max="15873" width="7.42578125" style="285" customWidth="1"/>
    <col min="15874" max="15874" width="17.140625" style="285" customWidth="1"/>
    <col min="15875" max="15875" width="11" style="285" customWidth="1"/>
    <col min="15876" max="15876" width="10" style="285" customWidth="1"/>
    <col min="15877" max="15877" width="14.140625" style="285" customWidth="1"/>
    <col min="15878" max="15878" width="14.28515625" style="285" customWidth="1"/>
    <col min="15879" max="15879" width="13.28515625" style="285" customWidth="1"/>
    <col min="15880" max="15880" width="14.7109375" style="285" customWidth="1"/>
    <col min="15881" max="15881" width="16.7109375" style="285" customWidth="1"/>
    <col min="15882" max="15882" width="19.28515625" style="285" customWidth="1"/>
    <col min="15883" max="16128" width="9.140625" style="285"/>
    <col min="16129" max="16129" width="7.42578125" style="285" customWidth="1"/>
    <col min="16130" max="16130" width="17.140625" style="285" customWidth="1"/>
    <col min="16131" max="16131" width="11" style="285" customWidth="1"/>
    <col min="16132" max="16132" width="10" style="285" customWidth="1"/>
    <col min="16133" max="16133" width="14.140625" style="285" customWidth="1"/>
    <col min="16134" max="16134" width="14.28515625" style="285" customWidth="1"/>
    <col min="16135" max="16135" width="13.28515625" style="285" customWidth="1"/>
    <col min="16136" max="16136" width="14.7109375" style="285" customWidth="1"/>
    <col min="16137" max="16137" width="16.7109375" style="285" customWidth="1"/>
    <col min="16138" max="16138" width="19.28515625" style="285" customWidth="1"/>
    <col min="16139" max="16384" width="9.140625" style="285"/>
  </cols>
  <sheetData>
    <row r="1" spans="1:16" customFormat="1">
      <c r="E1" s="1147"/>
      <c r="F1" s="1147"/>
      <c r="G1" s="1147"/>
      <c r="H1" s="1147"/>
      <c r="I1" s="1147"/>
      <c r="J1" s="470" t="s">
        <v>656</v>
      </c>
    </row>
    <row r="2" spans="1:16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6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6" customFormat="1" ht="14.25" customHeight="1"/>
    <row r="5" spans="1:16" ht="15.75">
      <c r="A5" s="1211" t="s">
        <v>657</v>
      </c>
      <c r="B5" s="1211"/>
      <c r="C5" s="1211"/>
      <c r="D5" s="1211"/>
      <c r="E5" s="1211"/>
      <c r="F5" s="1211"/>
      <c r="G5" s="1211"/>
      <c r="H5" s="1211"/>
      <c r="I5" s="1211"/>
      <c r="J5" s="1211"/>
    </row>
    <row r="6" spans="1:16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</row>
    <row r="7" spans="1:16" ht="0.75" customHeight="1"/>
    <row r="8" spans="1:16">
      <c r="A8" s="1151" t="s">
        <v>520</v>
      </c>
      <c r="B8" s="1151"/>
      <c r="C8" s="460"/>
      <c r="H8" s="1221" t="s">
        <v>545</v>
      </c>
      <c r="I8" s="1221"/>
      <c r="J8" s="1221"/>
    </row>
    <row r="9" spans="1:16">
      <c r="A9" s="1204" t="s">
        <v>1</v>
      </c>
      <c r="B9" s="1204" t="s">
        <v>2</v>
      </c>
      <c r="C9" s="1163" t="s">
        <v>646</v>
      </c>
      <c r="D9" s="1164"/>
      <c r="E9" s="1164"/>
      <c r="F9" s="1165"/>
      <c r="G9" s="1163" t="s">
        <v>647</v>
      </c>
      <c r="H9" s="1164"/>
      <c r="I9" s="1164"/>
      <c r="J9" s="1165"/>
      <c r="O9" s="16"/>
      <c r="P9" s="19"/>
    </row>
    <row r="10" spans="1:16" ht="63.75">
      <c r="A10" s="1204"/>
      <c r="B10" s="1204"/>
      <c r="C10" s="468" t="s">
        <v>648</v>
      </c>
      <c r="D10" s="468" t="s">
        <v>649</v>
      </c>
      <c r="E10" s="532" t="s">
        <v>650</v>
      </c>
      <c r="F10" s="469" t="s">
        <v>651</v>
      </c>
      <c r="G10" s="468" t="s">
        <v>648</v>
      </c>
      <c r="H10" s="474" t="s">
        <v>652</v>
      </c>
      <c r="I10" s="473" t="s">
        <v>653</v>
      </c>
      <c r="J10" s="468" t="s">
        <v>654</v>
      </c>
    </row>
    <row r="11" spans="1:16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9">
        <v>6</v>
      </c>
      <c r="G11" s="468">
        <v>7</v>
      </c>
      <c r="H11" s="481">
        <v>8</v>
      </c>
      <c r="I11" s="468">
        <v>9</v>
      </c>
      <c r="J11" s="468">
        <v>10</v>
      </c>
    </row>
    <row r="12" spans="1:16" ht="15">
      <c r="A12" s="483">
        <v>1</v>
      </c>
      <c r="B12" s="512" t="s">
        <v>444</v>
      </c>
      <c r="C12" s="674">
        <v>298</v>
      </c>
      <c r="D12" s="701">
        <v>18402</v>
      </c>
      <c r="E12" s="513">
        <v>247</v>
      </c>
      <c r="F12" s="527">
        <f>D12*E12</f>
        <v>4545294</v>
      </c>
      <c r="G12" s="513">
        <v>298</v>
      </c>
      <c r="H12" s="514">
        <f>J12*I12</f>
        <v>3696070</v>
      </c>
      <c r="I12" s="514">
        <v>245</v>
      </c>
      <c r="J12" s="514">
        <v>15086</v>
      </c>
      <c r="K12" s="554"/>
    </row>
    <row r="13" spans="1:16" ht="15">
      <c r="A13" s="483">
        <v>2</v>
      </c>
      <c r="B13" s="512" t="s">
        <v>446</v>
      </c>
      <c r="C13" s="674">
        <v>372</v>
      </c>
      <c r="D13" s="701">
        <v>20850</v>
      </c>
      <c r="E13" s="513">
        <v>247</v>
      </c>
      <c r="F13" s="527">
        <f t="shared" ref="F13:F62" si="0">D13*E13</f>
        <v>5149950</v>
      </c>
      <c r="G13" s="513">
        <v>389</v>
      </c>
      <c r="H13" s="514">
        <f t="shared" ref="H13:H63" si="1">J13*I13</f>
        <v>5145768</v>
      </c>
      <c r="I13" s="514">
        <v>243</v>
      </c>
      <c r="J13" s="514">
        <v>21176</v>
      </c>
      <c r="K13" s="554"/>
    </row>
    <row r="14" spans="1:16" ht="15">
      <c r="A14" s="483">
        <v>3</v>
      </c>
      <c r="B14" s="512" t="s">
        <v>445</v>
      </c>
      <c r="C14" s="674">
        <v>388</v>
      </c>
      <c r="D14" s="701">
        <v>24754</v>
      </c>
      <c r="E14" s="513">
        <v>247</v>
      </c>
      <c r="F14" s="527">
        <f t="shared" si="0"/>
        <v>6114238</v>
      </c>
      <c r="G14" s="513">
        <v>378</v>
      </c>
      <c r="H14" s="514">
        <f t="shared" si="1"/>
        <v>5684490</v>
      </c>
      <c r="I14" s="514">
        <v>245</v>
      </c>
      <c r="J14" s="514">
        <v>23202</v>
      </c>
      <c r="K14" s="554"/>
    </row>
    <row r="15" spans="1:16" ht="15">
      <c r="A15" s="483">
        <v>4</v>
      </c>
      <c r="B15" s="512" t="s">
        <v>447</v>
      </c>
      <c r="C15" s="674">
        <v>385</v>
      </c>
      <c r="D15" s="701">
        <v>23983</v>
      </c>
      <c r="E15" s="513">
        <v>247</v>
      </c>
      <c r="F15" s="527">
        <f t="shared" si="0"/>
        <v>5923801</v>
      </c>
      <c r="G15" s="513">
        <v>383</v>
      </c>
      <c r="H15" s="514">
        <f t="shared" si="1"/>
        <v>3632237</v>
      </c>
      <c r="I15" s="514">
        <v>233</v>
      </c>
      <c r="J15" s="514">
        <v>15589</v>
      </c>
      <c r="K15" s="554"/>
    </row>
    <row r="16" spans="1:16" ht="15">
      <c r="A16" s="483">
        <v>5</v>
      </c>
      <c r="B16" s="512" t="s">
        <v>448</v>
      </c>
      <c r="C16" s="674">
        <v>672</v>
      </c>
      <c r="D16" s="701">
        <v>32369</v>
      </c>
      <c r="E16" s="513">
        <v>247</v>
      </c>
      <c r="F16" s="527">
        <f t="shared" si="0"/>
        <v>7995143</v>
      </c>
      <c r="G16" s="513">
        <v>672</v>
      </c>
      <c r="H16" s="514">
        <f t="shared" si="1"/>
        <v>9114132</v>
      </c>
      <c r="I16" s="514">
        <v>244</v>
      </c>
      <c r="J16" s="514">
        <v>37353</v>
      </c>
      <c r="K16" s="554"/>
    </row>
    <row r="17" spans="1:11" ht="15">
      <c r="A17" s="483">
        <v>6</v>
      </c>
      <c r="B17" s="512" t="s">
        <v>449</v>
      </c>
      <c r="C17" s="674">
        <v>770</v>
      </c>
      <c r="D17" s="701">
        <v>64033</v>
      </c>
      <c r="E17" s="513">
        <v>247</v>
      </c>
      <c r="F17" s="527">
        <f t="shared" si="0"/>
        <v>15816151</v>
      </c>
      <c r="G17" s="513">
        <v>774</v>
      </c>
      <c r="H17" s="514">
        <f t="shared" si="1"/>
        <v>15789969</v>
      </c>
      <c r="I17" s="514">
        <v>247</v>
      </c>
      <c r="J17" s="514">
        <v>63927</v>
      </c>
      <c r="K17" s="554"/>
    </row>
    <row r="18" spans="1:11" ht="15">
      <c r="A18" s="483">
        <v>7</v>
      </c>
      <c r="B18" s="512" t="s">
        <v>450</v>
      </c>
      <c r="C18" s="674">
        <v>873</v>
      </c>
      <c r="D18" s="701">
        <v>57018</v>
      </c>
      <c r="E18" s="513">
        <v>247</v>
      </c>
      <c r="F18" s="527">
        <f t="shared" si="0"/>
        <v>14083446</v>
      </c>
      <c r="G18" s="513">
        <v>874</v>
      </c>
      <c r="H18" s="514">
        <f t="shared" si="1"/>
        <v>11755016</v>
      </c>
      <c r="I18" s="514">
        <v>241</v>
      </c>
      <c r="J18" s="514">
        <v>48776</v>
      </c>
      <c r="K18" s="554"/>
    </row>
    <row r="19" spans="1:11" ht="15">
      <c r="A19" s="483">
        <v>8</v>
      </c>
      <c r="B19" s="512" t="s">
        <v>451</v>
      </c>
      <c r="C19" s="674">
        <v>728</v>
      </c>
      <c r="D19" s="701">
        <v>31589</v>
      </c>
      <c r="E19" s="513">
        <v>247</v>
      </c>
      <c r="F19" s="527">
        <f t="shared" si="0"/>
        <v>7802483</v>
      </c>
      <c r="G19" s="513">
        <v>728</v>
      </c>
      <c r="H19" s="514">
        <f t="shared" si="1"/>
        <v>7802483</v>
      </c>
      <c r="I19" s="514">
        <v>247</v>
      </c>
      <c r="J19" s="514">
        <v>31589</v>
      </c>
      <c r="K19" s="554"/>
    </row>
    <row r="20" spans="1:11" ht="15">
      <c r="A20" s="483">
        <v>9</v>
      </c>
      <c r="B20" s="512" t="s">
        <v>452</v>
      </c>
      <c r="C20" s="674">
        <v>555</v>
      </c>
      <c r="D20" s="701">
        <v>34718</v>
      </c>
      <c r="E20" s="513">
        <v>247</v>
      </c>
      <c r="F20" s="527">
        <f t="shared" si="0"/>
        <v>8575346</v>
      </c>
      <c r="G20" s="513">
        <v>561</v>
      </c>
      <c r="H20" s="514">
        <f t="shared" si="1"/>
        <v>8344863</v>
      </c>
      <c r="I20" s="514">
        <v>243</v>
      </c>
      <c r="J20" s="514">
        <v>34341</v>
      </c>
      <c r="K20" s="554"/>
    </row>
    <row r="21" spans="1:11" ht="15">
      <c r="A21" s="511">
        <v>10</v>
      </c>
      <c r="B21" s="512" t="s">
        <v>453</v>
      </c>
      <c r="C21" s="674">
        <v>219</v>
      </c>
      <c r="D21" s="701">
        <v>21456</v>
      </c>
      <c r="E21" s="513">
        <v>247</v>
      </c>
      <c r="F21" s="527">
        <f t="shared" si="0"/>
        <v>5299632</v>
      </c>
      <c r="G21" s="513">
        <v>218</v>
      </c>
      <c r="H21" s="514">
        <f t="shared" si="1"/>
        <v>4487175</v>
      </c>
      <c r="I21" s="514">
        <v>245</v>
      </c>
      <c r="J21" s="514">
        <v>18315</v>
      </c>
      <c r="K21" s="554"/>
    </row>
    <row r="22" spans="1:11" ht="15">
      <c r="A22" s="511">
        <v>11</v>
      </c>
      <c r="B22" s="512" t="s">
        <v>454</v>
      </c>
      <c r="C22" s="674">
        <v>752</v>
      </c>
      <c r="D22" s="701">
        <v>60112</v>
      </c>
      <c r="E22" s="513">
        <v>247</v>
      </c>
      <c r="F22" s="527">
        <f t="shared" si="0"/>
        <v>14847664</v>
      </c>
      <c r="G22" s="513">
        <v>762</v>
      </c>
      <c r="H22" s="514">
        <f t="shared" si="1"/>
        <v>15144003</v>
      </c>
      <c r="I22" s="514">
        <v>243</v>
      </c>
      <c r="J22" s="514">
        <v>62321</v>
      </c>
      <c r="K22" s="554"/>
    </row>
    <row r="23" spans="1:11" ht="15">
      <c r="A23" s="483">
        <v>12</v>
      </c>
      <c r="B23" s="512" t="s">
        <v>455</v>
      </c>
      <c r="C23" s="674">
        <v>1047</v>
      </c>
      <c r="D23" s="701">
        <v>72480</v>
      </c>
      <c r="E23" s="513">
        <v>247</v>
      </c>
      <c r="F23" s="527">
        <f t="shared" si="0"/>
        <v>17902560</v>
      </c>
      <c r="G23" s="513">
        <v>1049</v>
      </c>
      <c r="H23" s="514">
        <f t="shared" si="1"/>
        <v>15465600</v>
      </c>
      <c r="I23" s="514">
        <v>240</v>
      </c>
      <c r="J23" s="514">
        <v>64440</v>
      </c>
      <c r="K23" s="554"/>
    </row>
    <row r="24" spans="1:11" ht="15">
      <c r="A24" s="483">
        <v>13</v>
      </c>
      <c r="B24" s="512" t="s">
        <v>456</v>
      </c>
      <c r="C24" s="674">
        <v>595</v>
      </c>
      <c r="D24" s="701">
        <v>42905</v>
      </c>
      <c r="E24" s="513">
        <v>247</v>
      </c>
      <c r="F24" s="527">
        <f t="shared" si="0"/>
        <v>10597535</v>
      </c>
      <c r="G24" s="513">
        <v>594</v>
      </c>
      <c r="H24" s="514">
        <f t="shared" si="1"/>
        <v>9848816</v>
      </c>
      <c r="I24" s="514">
        <v>244</v>
      </c>
      <c r="J24" s="514">
        <v>40364</v>
      </c>
      <c r="K24" s="554"/>
    </row>
    <row r="25" spans="1:11" ht="15">
      <c r="A25" s="483">
        <v>14</v>
      </c>
      <c r="B25" s="512" t="s">
        <v>457</v>
      </c>
      <c r="C25" s="674">
        <v>394</v>
      </c>
      <c r="D25" s="701">
        <v>17348</v>
      </c>
      <c r="E25" s="513">
        <v>247</v>
      </c>
      <c r="F25" s="527">
        <f t="shared" si="0"/>
        <v>4284956</v>
      </c>
      <c r="G25" s="513">
        <v>401</v>
      </c>
      <c r="H25" s="514">
        <f t="shared" si="1"/>
        <v>4298913</v>
      </c>
      <c r="I25" s="514">
        <v>243</v>
      </c>
      <c r="J25" s="514">
        <v>17691</v>
      </c>
      <c r="K25" s="554"/>
    </row>
    <row r="26" spans="1:11" ht="15">
      <c r="A26" s="483">
        <v>15</v>
      </c>
      <c r="B26" s="512" t="s">
        <v>458</v>
      </c>
      <c r="C26" s="674">
        <v>618</v>
      </c>
      <c r="D26" s="701">
        <v>41957</v>
      </c>
      <c r="E26" s="513">
        <v>247</v>
      </c>
      <c r="F26" s="527">
        <f t="shared" si="0"/>
        <v>10363379</v>
      </c>
      <c r="G26" s="513">
        <v>618</v>
      </c>
      <c r="H26" s="514">
        <f t="shared" si="1"/>
        <v>8658333</v>
      </c>
      <c r="I26" s="514">
        <v>243</v>
      </c>
      <c r="J26" s="514">
        <v>35631</v>
      </c>
      <c r="K26" s="554"/>
    </row>
    <row r="27" spans="1:11" ht="15">
      <c r="A27" s="483">
        <v>16</v>
      </c>
      <c r="B27" s="512" t="s">
        <v>459</v>
      </c>
      <c r="C27" s="674">
        <v>847</v>
      </c>
      <c r="D27" s="701">
        <v>54810</v>
      </c>
      <c r="E27" s="513">
        <v>247</v>
      </c>
      <c r="F27" s="527">
        <f t="shared" si="0"/>
        <v>13538070</v>
      </c>
      <c r="G27" s="513">
        <v>821</v>
      </c>
      <c r="H27" s="514">
        <f t="shared" si="1"/>
        <v>12899792</v>
      </c>
      <c r="I27" s="514">
        <v>244</v>
      </c>
      <c r="J27" s="514">
        <v>52868</v>
      </c>
      <c r="K27" s="554"/>
    </row>
    <row r="28" spans="1:11" ht="15">
      <c r="A28" s="483">
        <v>17</v>
      </c>
      <c r="B28" s="512" t="s">
        <v>460</v>
      </c>
      <c r="C28" s="674">
        <v>448</v>
      </c>
      <c r="D28" s="701">
        <v>33805</v>
      </c>
      <c r="E28" s="513">
        <v>247</v>
      </c>
      <c r="F28" s="527">
        <f t="shared" si="0"/>
        <v>8349835</v>
      </c>
      <c r="G28" s="513">
        <v>450</v>
      </c>
      <c r="H28" s="514">
        <f t="shared" si="1"/>
        <v>7761975</v>
      </c>
      <c r="I28" s="514">
        <v>247</v>
      </c>
      <c r="J28" s="514">
        <v>31425</v>
      </c>
      <c r="K28" s="554"/>
    </row>
    <row r="29" spans="1:11" ht="15">
      <c r="A29" s="483">
        <v>18</v>
      </c>
      <c r="B29" s="512" t="s">
        <v>461</v>
      </c>
      <c r="C29" s="674">
        <v>603</v>
      </c>
      <c r="D29" s="701">
        <v>31952</v>
      </c>
      <c r="E29" s="513">
        <v>247</v>
      </c>
      <c r="F29" s="527">
        <f t="shared" si="0"/>
        <v>7892144</v>
      </c>
      <c r="G29" s="513">
        <v>605</v>
      </c>
      <c r="H29" s="514">
        <f t="shared" si="1"/>
        <v>7540776</v>
      </c>
      <c r="I29" s="514">
        <v>243</v>
      </c>
      <c r="J29" s="514">
        <v>31032</v>
      </c>
      <c r="K29" s="554"/>
    </row>
    <row r="30" spans="1:11" ht="15">
      <c r="A30" s="511">
        <v>19</v>
      </c>
      <c r="B30" s="512" t="s">
        <v>462</v>
      </c>
      <c r="C30" s="674">
        <v>600</v>
      </c>
      <c r="D30" s="701">
        <v>30615.000000000004</v>
      </c>
      <c r="E30" s="513">
        <v>247</v>
      </c>
      <c r="F30" s="527">
        <f t="shared" si="0"/>
        <v>7561905.0000000009</v>
      </c>
      <c r="G30" s="513">
        <v>615</v>
      </c>
      <c r="H30" s="514">
        <f t="shared" si="1"/>
        <v>6941665</v>
      </c>
      <c r="I30" s="514">
        <v>235</v>
      </c>
      <c r="J30" s="514">
        <v>29539</v>
      </c>
      <c r="K30" s="554"/>
    </row>
    <row r="31" spans="1:11" ht="15">
      <c r="A31" s="483">
        <v>20</v>
      </c>
      <c r="B31" s="512" t="s">
        <v>463</v>
      </c>
      <c r="C31" s="674">
        <v>282</v>
      </c>
      <c r="D31" s="701">
        <v>14936.999999999996</v>
      </c>
      <c r="E31" s="513">
        <v>247</v>
      </c>
      <c r="F31" s="527">
        <f t="shared" si="0"/>
        <v>3689438.9999999991</v>
      </c>
      <c r="G31" s="513">
        <v>282</v>
      </c>
      <c r="H31" s="514">
        <f t="shared" si="1"/>
        <v>3266184</v>
      </c>
      <c r="I31" s="514">
        <v>244</v>
      </c>
      <c r="J31" s="514">
        <v>13386</v>
      </c>
      <c r="K31" s="554"/>
    </row>
    <row r="32" spans="1:11" ht="15">
      <c r="A32" s="483">
        <v>21</v>
      </c>
      <c r="B32" s="512" t="s">
        <v>464</v>
      </c>
      <c r="C32" s="674">
        <v>549</v>
      </c>
      <c r="D32" s="701">
        <v>31596</v>
      </c>
      <c r="E32" s="513">
        <v>247</v>
      </c>
      <c r="F32" s="527">
        <f t="shared" si="0"/>
        <v>7804212</v>
      </c>
      <c r="G32" s="513">
        <v>547</v>
      </c>
      <c r="H32" s="514">
        <f t="shared" si="1"/>
        <v>6713322</v>
      </c>
      <c r="I32" s="514">
        <v>242</v>
      </c>
      <c r="J32" s="514">
        <v>27741</v>
      </c>
      <c r="K32" s="554"/>
    </row>
    <row r="33" spans="1:11" ht="15">
      <c r="A33" s="483">
        <v>22</v>
      </c>
      <c r="B33" s="512" t="s">
        <v>465</v>
      </c>
      <c r="C33" s="674">
        <v>621</v>
      </c>
      <c r="D33" s="701">
        <v>40729</v>
      </c>
      <c r="E33" s="513">
        <v>247</v>
      </c>
      <c r="F33" s="527">
        <f t="shared" si="0"/>
        <v>10060063</v>
      </c>
      <c r="G33" s="513">
        <v>597</v>
      </c>
      <c r="H33" s="514">
        <f t="shared" si="1"/>
        <v>8826234</v>
      </c>
      <c r="I33" s="514">
        <v>246</v>
      </c>
      <c r="J33" s="514">
        <v>35879</v>
      </c>
      <c r="K33" s="554"/>
    </row>
    <row r="34" spans="1:11" ht="15">
      <c r="A34" s="511">
        <v>23</v>
      </c>
      <c r="B34" s="512" t="s">
        <v>466</v>
      </c>
      <c r="C34" s="674">
        <v>668</v>
      </c>
      <c r="D34" s="701">
        <v>49822</v>
      </c>
      <c r="E34" s="513">
        <v>247</v>
      </c>
      <c r="F34" s="527">
        <f t="shared" si="0"/>
        <v>12306034</v>
      </c>
      <c r="G34" s="513">
        <v>668</v>
      </c>
      <c r="H34" s="514">
        <f t="shared" si="1"/>
        <v>11094894</v>
      </c>
      <c r="I34" s="514">
        <v>243</v>
      </c>
      <c r="J34" s="514">
        <v>45658</v>
      </c>
      <c r="K34" s="554"/>
    </row>
    <row r="35" spans="1:11" ht="15">
      <c r="A35" s="483">
        <v>24</v>
      </c>
      <c r="B35" s="512" t="s">
        <v>489</v>
      </c>
      <c r="C35" s="674">
        <v>433</v>
      </c>
      <c r="D35" s="701">
        <v>39349</v>
      </c>
      <c r="E35" s="513">
        <v>247</v>
      </c>
      <c r="F35" s="527">
        <f t="shared" si="0"/>
        <v>9719203</v>
      </c>
      <c r="G35" s="513">
        <v>445</v>
      </c>
      <c r="H35" s="514">
        <f t="shared" si="1"/>
        <v>9368216</v>
      </c>
      <c r="I35" s="514">
        <v>247</v>
      </c>
      <c r="J35" s="514">
        <v>37928</v>
      </c>
      <c r="K35" s="554"/>
    </row>
    <row r="36" spans="1:11" ht="15">
      <c r="A36" s="483">
        <v>25</v>
      </c>
      <c r="B36" s="512" t="s">
        <v>467</v>
      </c>
      <c r="C36" s="674">
        <v>529</v>
      </c>
      <c r="D36" s="701">
        <v>48800</v>
      </c>
      <c r="E36" s="513">
        <v>247</v>
      </c>
      <c r="F36" s="527">
        <f t="shared" si="0"/>
        <v>12053600</v>
      </c>
      <c r="G36" s="513">
        <v>529</v>
      </c>
      <c r="H36" s="514">
        <f t="shared" si="1"/>
        <v>9679662</v>
      </c>
      <c r="I36" s="514">
        <v>243</v>
      </c>
      <c r="J36" s="514">
        <v>39834</v>
      </c>
      <c r="K36" s="554"/>
    </row>
    <row r="37" spans="1:11" ht="15">
      <c r="A37" s="483">
        <v>26</v>
      </c>
      <c r="B37" s="512" t="s">
        <v>468</v>
      </c>
      <c r="C37" s="674">
        <v>494</v>
      </c>
      <c r="D37" s="701">
        <v>46399</v>
      </c>
      <c r="E37" s="513">
        <v>247</v>
      </c>
      <c r="F37" s="527">
        <f t="shared" si="0"/>
        <v>11460553</v>
      </c>
      <c r="G37" s="513">
        <v>495</v>
      </c>
      <c r="H37" s="514">
        <f t="shared" si="1"/>
        <v>8738964</v>
      </c>
      <c r="I37" s="514">
        <v>234</v>
      </c>
      <c r="J37" s="514">
        <v>37346</v>
      </c>
      <c r="K37" s="554"/>
    </row>
    <row r="38" spans="1:11" ht="15">
      <c r="A38" s="483">
        <v>27</v>
      </c>
      <c r="B38" s="512" t="s">
        <v>469</v>
      </c>
      <c r="C38" s="674">
        <v>813</v>
      </c>
      <c r="D38" s="701">
        <v>45866</v>
      </c>
      <c r="E38" s="513">
        <v>247</v>
      </c>
      <c r="F38" s="527">
        <f t="shared" si="0"/>
        <v>11328902</v>
      </c>
      <c r="G38" s="513">
        <v>805</v>
      </c>
      <c r="H38" s="514">
        <f t="shared" si="1"/>
        <v>11100833</v>
      </c>
      <c r="I38" s="514">
        <v>239</v>
      </c>
      <c r="J38" s="514">
        <v>46447</v>
      </c>
      <c r="K38" s="554"/>
    </row>
    <row r="39" spans="1:11" ht="15">
      <c r="A39" s="483">
        <v>28</v>
      </c>
      <c r="B39" s="512" t="s">
        <v>470</v>
      </c>
      <c r="C39" s="674">
        <v>619</v>
      </c>
      <c r="D39" s="701">
        <v>45420</v>
      </c>
      <c r="E39" s="513">
        <v>247</v>
      </c>
      <c r="F39" s="527">
        <f t="shared" si="0"/>
        <v>11218740</v>
      </c>
      <c r="G39" s="513">
        <v>613</v>
      </c>
      <c r="H39" s="514">
        <f t="shared" si="1"/>
        <v>9974601</v>
      </c>
      <c r="I39" s="514">
        <v>247</v>
      </c>
      <c r="J39" s="514">
        <v>40383</v>
      </c>
      <c r="K39" s="554"/>
    </row>
    <row r="40" spans="1:11" ht="15">
      <c r="A40" s="511">
        <v>29</v>
      </c>
      <c r="B40" s="512" t="s">
        <v>490</v>
      </c>
      <c r="C40" s="674">
        <v>648</v>
      </c>
      <c r="D40" s="701">
        <v>40798</v>
      </c>
      <c r="E40" s="513">
        <v>247</v>
      </c>
      <c r="F40" s="527">
        <f t="shared" si="0"/>
        <v>10077106</v>
      </c>
      <c r="G40" s="513">
        <v>545</v>
      </c>
      <c r="H40" s="514">
        <f t="shared" si="1"/>
        <v>6243419</v>
      </c>
      <c r="I40" s="514">
        <v>247</v>
      </c>
      <c r="J40" s="514">
        <v>25277</v>
      </c>
      <c r="K40" s="554"/>
    </row>
    <row r="41" spans="1:11" ht="15">
      <c r="A41" s="483">
        <v>30</v>
      </c>
      <c r="B41" s="512" t="s">
        <v>471</v>
      </c>
      <c r="C41" s="674">
        <v>567</v>
      </c>
      <c r="D41" s="701">
        <v>42859</v>
      </c>
      <c r="E41" s="513">
        <v>247</v>
      </c>
      <c r="F41" s="527">
        <f t="shared" si="0"/>
        <v>10586173</v>
      </c>
      <c r="G41" s="513">
        <v>584</v>
      </c>
      <c r="H41" s="514">
        <f t="shared" si="1"/>
        <v>9528736</v>
      </c>
      <c r="I41" s="514">
        <v>236</v>
      </c>
      <c r="J41" s="514">
        <v>40376</v>
      </c>
      <c r="K41" s="554"/>
    </row>
    <row r="42" spans="1:11" ht="15">
      <c r="A42" s="483">
        <v>31</v>
      </c>
      <c r="B42" s="512" t="s">
        <v>472</v>
      </c>
      <c r="C42" s="674">
        <v>499</v>
      </c>
      <c r="D42" s="701">
        <v>28045</v>
      </c>
      <c r="E42" s="513">
        <v>247</v>
      </c>
      <c r="F42" s="527">
        <f t="shared" si="0"/>
        <v>6927115</v>
      </c>
      <c r="G42" s="513">
        <v>499</v>
      </c>
      <c r="H42" s="514">
        <f t="shared" si="1"/>
        <v>6180860</v>
      </c>
      <c r="I42" s="514">
        <v>245</v>
      </c>
      <c r="J42" s="514">
        <v>25228</v>
      </c>
      <c r="K42" s="554"/>
    </row>
    <row r="43" spans="1:11" ht="15">
      <c r="A43" s="483">
        <v>32</v>
      </c>
      <c r="B43" s="512" t="s">
        <v>473</v>
      </c>
      <c r="C43" s="674">
        <v>381</v>
      </c>
      <c r="D43" s="701">
        <v>20395</v>
      </c>
      <c r="E43" s="513">
        <v>247</v>
      </c>
      <c r="F43" s="527">
        <f t="shared" si="0"/>
        <v>5037565</v>
      </c>
      <c r="G43" s="513">
        <v>381</v>
      </c>
      <c r="H43" s="514">
        <f t="shared" si="1"/>
        <v>4754997</v>
      </c>
      <c r="I43" s="514">
        <v>247</v>
      </c>
      <c r="J43" s="514">
        <v>19251</v>
      </c>
      <c r="K43" s="554"/>
    </row>
    <row r="44" spans="1:11" ht="15">
      <c r="A44" s="483">
        <v>33</v>
      </c>
      <c r="B44" s="512" t="s">
        <v>474</v>
      </c>
      <c r="C44" s="674">
        <v>711</v>
      </c>
      <c r="D44" s="701">
        <v>33467</v>
      </c>
      <c r="E44" s="513">
        <v>247</v>
      </c>
      <c r="F44" s="527">
        <f t="shared" si="0"/>
        <v>8266349</v>
      </c>
      <c r="G44" s="513">
        <v>711</v>
      </c>
      <c r="H44" s="514">
        <f t="shared" si="1"/>
        <v>9275904</v>
      </c>
      <c r="I44" s="514">
        <v>244</v>
      </c>
      <c r="J44" s="514">
        <v>38016</v>
      </c>
      <c r="K44" s="554"/>
    </row>
    <row r="45" spans="1:11" ht="15">
      <c r="A45" s="483">
        <v>34</v>
      </c>
      <c r="B45" s="512" t="s">
        <v>475</v>
      </c>
      <c r="C45" s="674">
        <v>666</v>
      </c>
      <c r="D45" s="701">
        <v>40414</v>
      </c>
      <c r="E45" s="513">
        <v>247</v>
      </c>
      <c r="F45" s="527">
        <f t="shared" si="0"/>
        <v>9982258</v>
      </c>
      <c r="G45" s="513">
        <v>666</v>
      </c>
      <c r="H45" s="514">
        <f t="shared" si="1"/>
        <v>9861016</v>
      </c>
      <c r="I45" s="514">
        <v>244</v>
      </c>
      <c r="J45" s="514">
        <v>40414</v>
      </c>
      <c r="K45" s="554"/>
    </row>
    <row r="46" spans="1:11" ht="15">
      <c r="A46" s="483">
        <v>35</v>
      </c>
      <c r="B46" s="512" t="s">
        <v>476</v>
      </c>
      <c r="C46" s="674">
        <v>740</v>
      </c>
      <c r="D46" s="701">
        <v>42440</v>
      </c>
      <c r="E46" s="513">
        <v>247</v>
      </c>
      <c r="F46" s="527">
        <f t="shared" si="0"/>
        <v>10482680</v>
      </c>
      <c r="G46" s="513">
        <v>752</v>
      </c>
      <c r="H46" s="514">
        <f t="shared" si="1"/>
        <v>10019372</v>
      </c>
      <c r="I46" s="514">
        <v>244</v>
      </c>
      <c r="J46" s="514">
        <v>41063</v>
      </c>
      <c r="K46" s="554"/>
    </row>
    <row r="47" spans="1:11" ht="15">
      <c r="A47" s="483">
        <v>36</v>
      </c>
      <c r="B47" s="512" t="s">
        <v>491</v>
      </c>
      <c r="C47" s="674">
        <v>564</v>
      </c>
      <c r="D47" s="701">
        <v>45430</v>
      </c>
      <c r="E47" s="513">
        <v>247</v>
      </c>
      <c r="F47" s="527">
        <f t="shared" si="0"/>
        <v>11221210</v>
      </c>
      <c r="G47" s="513">
        <v>564</v>
      </c>
      <c r="H47" s="514">
        <f t="shared" si="1"/>
        <v>5152339</v>
      </c>
      <c r="I47" s="514">
        <v>241</v>
      </c>
      <c r="J47" s="514">
        <v>21379</v>
      </c>
      <c r="K47" s="554"/>
    </row>
    <row r="48" spans="1:11" ht="15">
      <c r="A48" s="483">
        <v>37</v>
      </c>
      <c r="B48" s="512" t="s">
        <v>477</v>
      </c>
      <c r="C48" s="674">
        <v>1008</v>
      </c>
      <c r="D48" s="701">
        <v>59034</v>
      </c>
      <c r="E48" s="513">
        <v>247</v>
      </c>
      <c r="F48" s="527">
        <f t="shared" si="0"/>
        <v>14581398</v>
      </c>
      <c r="G48" s="513">
        <v>1008</v>
      </c>
      <c r="H48" s="514">
        <f t="shared" si="1"/>
        <v>13967640</v>
      </c>
      <c r="I48" s="514">
        <v>243</v>
      </c>
      <c r="J48" s="514">
        <v>57480</v>
      </c>
      <c r="K48" s="554"/>
    </row>
    <row r="49" spans="1:11" ht="15">
      <c r="A49" s="483">
        <v>38</v>
      </c>
      <c r="B49" s="512" t="s">
        <v>478</v>
      </c>
      <c r="C49" s="674">
        <v>949</v>
      </c>
      <c r="D49" s="701">
        <v>69170</v>
      </c>
      <c r="E49" s="513">
        <v>247</v>
      </c>
      <c r="F49" s="527">
        <f t="shared" si="0"/>
        <v>17084990</v>
      </c>
      <c r="G49" s="513">
        <v>941</v>
      </c>
      <c r="H49" s="514">
        <f t="shared" si="1"/>
        <v>16051240</v>
      </c>
      <c r="I49" s="514">
        <v>239</v>
      </c>
      <c r="J49" s="514">
        <v>67160</v>
      </c>
      <c r="K49" s="554"/>
    </row>
    <row r="50" spans="1:11" ht="15">
      <c r="A50" s="483">
        <v>39</v>
      </c>
      <c r="B50" s="512" t="s">
        <v>479</v>
      </c>
      <c r="C50" s="674">
        <v>967</v>
      </c>
      <c r="D50" s="701">
        <v>58014</v>
      </c>
      <c r="E50" s="513">
        <v>247</v>
      </c>
      <c r="F50" s="527">
        <f t="shared" si="0"/>
        <v>14329458</v>
      </c>
      <c r="G50" s="513">
        <v>969</v>
      </c>
      <c r="H50" s="514">
        <f t="shared" si="1"/>
        <v>14003382</v>
      </c>
      <c r="I50" s="514">
        <v>237</v>
      </c>
      <c r="J50" s="514">
        <v>59086</v>
      </c>
      <c r="K50" s="554"/>
    </row>
    <row r="51" spans="1:11" ht="15">
      <c r="A51" s="483">
        <v>40</v>
      </c>
      <c r="B51" s="512" t="s">
        <v>480</v>
      </c>
      <c r="C51" s="674">
        <v>674</v>
      </c>
      <c r="D51" s="701">
        <v>31870</v>
      </c>
      <c r="E51" s="513">
        <v>247</v>
      </c>
      <c r="F51" s="527">
        <f t="shared" si="0"/>
        <v>7871890</v>
      </c>
      <c r="G51" s="513">
        <v>708</v>
      </c>
      <c r="H51" s="514">
        <f t="shared" si="1"/>
        <v>7798113</v>
      </c>
      <c r="I51" s="514">
        <v>243</v>
      </c>
      <c r="J51" s="514">
        <v>32091</v>
      </c>
      <c r="K51" s="554"/>
    </row>
    <row r="52" spans="1:11" ht="15">
      <c r="A52" s="483">
        <v>41</v>
      </c>
      <c r="B52" s="512" t="s">
        <v>481</v>
      </c>
      <c r="C52" s="674">
        <v>762</v>
      </c>
      <c r="D52" s="701">
        <v>55705</v>
      </c>
      <c r="E52" s="513">
        <v>247</v>
      </c>
      <c r="F52" s="527">
        <f t="shared" si="0"/>
        <v>13759135</v>
      </c>
      <c r="G52" s="513">
        <v>762</v>
      </c>
      <c r="H52" s="514">
        <f t="shared" si="1"/>
        <v>10120712</v>
      </c>
      <c r="I52" s="514">
        <v>238</v>
      </c>
      <c r="J52" s="514">
        <v>42524</v>
      </c>
      <c r="K52" s="554"/>
    </row>
    <row r="53" spans="1:11" ht="15">
      <c r="A53" s="483">
        <v>42</v>
      </c>
      <c r="B53" s="512" t="s">
        <v>482</v>
      </c>
      <c r="C53" s="674">
        <v>502</v>
      </c>
      <c r="D53" s="701">
        <v>37730</v>
      </c>
      <c r="E53" s="513">
        <v>247</v>
      </c>
      <c r="F53" s="527">
        <f t="shared" si="0"/>
        <v>9319310</v>
      </c>
      <c r="G53" s="513">
        <v>498</v>
      </c>
      <c r="H53" s="514">
        <f t="shared" si="1"/>
        <v>8395920</v>
      </c>
      <c r="I53" s="514">
        <v>240</v>
      </c>
      <c r="J53" s="514">
        <v>34983</v>
      </c>
      <c r="K53" s="554"/>
    </row>
    <row r="54" spans="1:11" ht="15">
      <c r="A54" s="483">
        <v>43</v>
      </c>
      <c r="B54" s="512" t="s">
        <v>483</v>
      </c>
      <c r="C54" s="674">
        <v>438</v>
      </c>
      <c r="D54" s="701">
        <v>18925</v>
      </c>
      <c r="E54" s="513">
        <v>247</v>
      </c>
      <c r="F54" s="527">
        <f t="shared" si="0"/>
        <v>4674475</v>
      </c>
      <c r="G54" s="513">
        <v>438</v>
      </c>
      <c r="H54" s="514">
        <f t="shared" si="1"/>
        <v>4107670</v>
      </c>
      <c r="I54" s="514">
        <v>245</v>
      </c>
      <c r="J54" s="514">
        <v>16766</v>
      </c>
      <c r="K54" s="554"/>
    </row>
    <row r="55" spans="1:11" ht="15">
      <c r="A55" s="483">
        <v>44</v>
      </c>
      <c r="B55" s="512" t="s">
        <v>484</v>
      </c>
      <c r="C55" s="674">
        <v>304</v>
      </c>
      <c r="D55" s="701">
        <v>21738</v>
      </c>
      <c r="E55" s="513">
        <v>247</v>
      </c>
      <c r="F55" s="527">
        <f t="shared" si="0"/>
        <v>5369286</v>
      </c>
      <c r="G55" s="513">
        <v>301</v>
      </c>
      <c r="H55" s="514">
        <f t="shared" si="1"/>
        <v>5049120</v>
      </c>
      <c r="I55" s="514">
        <v>240</v>
      </c>
      <c r="J55" s="514">
        <v>21038</v>
      </c>
      <c r="K55" s="554"/>
    </row>
    <row r="56" spans="1:11" ht="15">
      <c r="A56" s="483">
        <v>45</v>
      </c>
      <c r="B56" s="512" t="s">
        <v>485</v>
      </c>
      <c r="C56" s="674">
        <v>703</v>
      </c>
      <c r="D56" s="701">
        <v>61393</v>
      </c>
      <c r="E56" s="513">
        <v>247</v>
      </c>
      <c r="F56" s="527">
        <f t="shared" si="0"/>
        <v>15164071</v>
      </c>
      <c r="G56" s="513">
        <v>703</v>
      </c>
      <c r="H56" s="514">
        <f t="shared" si="1"/>
        <v>13715350</v>
      </c>
      <c r="I56" s="514">
        <v>242</v>
      </c>
      <c r="J56" s="514">
        <v>56675</v>
      </c>
      <c r="K56" s="554"/>
    </row>
    <row r="57" spans="1:11" ht="15">
      <c r="A57" s="483">
        <v>46</v>
      </c>
      <c r="B57" s="512" t="s">
        <v>486</v>
      </c>
      <c r="C57" s="674">
        <v>639</v>
      </c>
      <c r="D57" s="701">
        <v>44946</v>
      </c>
      <c r="E57" s="513">
        <v>247</v>
      </c>
      <c r="F57" s="527">
        <f t="shared" si="0"/>
        <v>11101662</v>
      </c>
      <c r="G57" s="513">
        <v>634</v>
      </c>
      <c r="H57" s="514">
        <f t="shared" si="1"/>
        <v>11737193</v>
      </c>
      <c r="I57" s="514">
        <v>247</v>
      </c>
      <c r="J57" s="514">
        <v>47519</v>
      </c>
      <c r="K57" s="554"/>
    </row>
    <row r="58" spans="1:11" ht="15">
      <c r="A58" s="483">
        <v>47</v>
      </c>
      <c r="B58" s="512" t="s">
        <v>487</v>
      </c>
      <c r="C58" s="674">
        <v>513</v>
      </c>
      <c r="D58" s="701">
        <v>44389</v>
      </c>
      <c r="E58" s="513">
        <v>247</v>
      </c>
      <c r="F58" s="527">
        <f t="shared" si="0"/>
        <v>10964083</v>
      </c>
      <c r="G58" s="513">
        <v>515</v>
      </c>
      <c r="H58" s="514">
        <f t="shared" si="1"/>
        <v>10546494</v>
      </c>
      <c r="I58" s="514">
        <v>238</v>
      </c>
      <c r="J58" s="514">
        <v>44313</v>
      </c>
      <c r="K58" s="554"/>
    </row>
    <row r="59" spans="1:11" ht="15">
      <c r="A59" s="483">
        <v>48</v>
      </c>
      <c r="B59" s="512" t="s">
        <v>492</v>
      </c>
      <c r="C59" s="674">
        <v>609</v>
      </c>
      <c r="D59" s="701">
        <v>54973</v>
      </c>
      <c r="E59" s="513">
        <v>247</v>
      </c>
      <c r="F59" s="527">
        <f t="shared" si="0"/>
        <v>13578331</v>
      </c>
      <c r="G59" s="513">
        <v>609</v>
      </c>
      <c r="H59" s="514">
        <f t="shared" si="1"/>
        <v>12813488</v>
      </c>
      <c r="I59" s="514">
        <v>241</v>
      </c>
      <c r="J59" s="514">
        <v>53168</v>
      </c>
      <c r="K59" s="554"/>
    </row>
    <row r="60" spans="1:11" ht="15">
      <c r="A60" s="483">
        <v>49</v>
      </c>
      <c r="B60" s="512" t="s">
        <v>493</v>
      </c>
      <c r="C60" s="674">
        <v>728</v>
      </c>
      <c r="D60" s="701">
        <v>36984</v>
      </c>
      <c r="E60" s="513">
        <v>247</v>
      </c>
      <c r="F60" s="527">
        <f t="shared" si="0"/>
        <v>9135048</v>
      </c>
      <c r="G60" s="513">
        <v>728</v>
      </c>
      <c r="H60" s="514">
        <f t="shared" si="1"/>
        <v>8431420</v>
      </c>
      <c r="I60" s="514">
        <v>244</v>
      </c>
      <c r="J60" s="514">
        <v>34555</v>
      </c>
      <c r="K60" s="554"/>
    </row>
    <row r="61" spans="1:11" ht="15">
      <c r="A61" s="483">
        <v>50</v>
      </c>
      <c r="B61" s="512" t="s">
        <v>488</v>
      </c>
      <c r="C61" s="674">
        <v>381</v>
      </c>
      <c r="D61" s="701">
        <v>25629</v>
      </c>
      <c r="E61" s="513">
        <v>247</v>
      </c>
      <c r="F61" s="527">
        <f t="shared" si="0"/>
        <v>6330363</v>
      </c>
      <c r="G61" s="513">
        <v>380</v>
      </c>
      <c r="H61" s="514">
        <f t="shared" si="1"/>
        <v>5574571</v>
      </c>
      <c r="I61" s="514">
        <v>241</v>
      </c>
      <c r="J61" s="514">
        <v>23131</v>
      </c>
      <c r="K61" s="554"/>
    </row>
    <row r="62" spans="1:11" ht="15">
      <c r="A62" s="483">
        <v>51</v>
      </c>
      <c r="B62" s="512" t="s">
        <v>494</v>
      </c>
      <c r="C62" s="674">
        <v>802</v>
      </c>
      <c r="D62" s="701">
        <v>47822</v>
      </c>
      <c r="E62" s="513">
        <v>247</v>
      </c>
      <c r="F62" s="527">
        <f t="shared" si="0"/>
        <v>11812034</v>
      </c>
      <c r="G62" s="513">
        <v>802</v>
      </c>
      <c r="H62" s="514">
        <f t="shared" si="1"/>
        <v>11233404</v>
      </c>
      <c r="I62" s="514">
        <v>243</v>
      </c>
      <c r="J62" s="514">
        <v>46228</v>
      </c>
      <c r="K62" s="554"/>
    </row>
    <row r="63" spans="1:11" s="687" customFormat="1" ht="15">
      <c r="A63" s="719" t="s">
        <v>9</v>
      </c>
      <c r="B63" s="718"/>
      <c r="C63" s="717">
        <v>30927</v>
      </c>
      <c r="D63" s="722">
        <v>2040244.2599999998</v>
      </c>
      <c r="E63" s="718">
        <v>247</v>
      </c>
      <c r="F63" s="711">
        <f>SUM(F12:F62)</f>
        <v>503940268</v>
      </c>
      <c r="G63" s="718">
        <f t="shared" ref="G63" si="2">SUM(G12:G62)</f>
        <v>30869</v>
      </c>
      <c r="H63" s="712">
        <f t="shared" si="1"/>
        <v>456651096</v>
      </c>
      <c r="I63" s="718">
        <v>242</v>
      </c>
      <c r="J63" s="718">
        <v>1886988</v>
      </c>
      <c r="K63" s="688"/>
    </row>
    <row r="64" spans="1:11">
      <c r="A64" s="8"/>
      <c r="B64" s="25"/>
      <c r="C64" s="25"/>
      <c r="D64" s="19"/>
      <c r="E64" s="19"/>
      <c r="F64" s="19"/>
      <c r="G64" s="19"/>
      <c r="H64" s="19"/>
      <c r="I64" s="19"/>
      <c r="J64" s="19"/>
    </row>
    <row r="65" spans="1:10">
      <c r="A65" s="1364" t="s">
        <v>655</v>
      </c>
      <c r="B65" s="1364"/>
      <c r="C65" s="1364"/>
      <c r="D65" s="1364"/>
      <c r="E65" s="1364"/>
      <c r="F65" s="1364"/>
      <c r="G65" s="1364"/>
      <c r="H65" s="1364"/>
      <c r="I65" s="19"/>
      <c r="J65" s="19"/>
    </row>
    <row r="66" spans="1:10">
      <c r="A66" s="8"/>
      <c r="B66" s="25"/>
      <c r="C66" s="25"/>
      <c r="D66" s="19"/>
      <c r="E66" s="19"/>
      <c r="F66" s="19"/>
      <c r="G66" s="19"/>
      <c r="H66" s="19"/>
      <c r="I66" s="19"/>
      <c r="J66" s="19"/>
    </row>
    <row r="67" spans="1:10" ht="15.75" customHeight="1">
      <c r="A67" s="11" t="s">
        <v>5</v>
      </c>
      <c r="B67" s="11"/>
      <c r="C67" s="11"/>
      <c r="D67" s="11"/>
      <c r="E67" s="11"/>
      <c r="F67" s="11"/>
      <c r="G67" s="11"/>
      <c r="I67" s="1152" t="s">
        <v>6</v>
      </c>
      <c r="J67" s="1152"/>
    </row>
    <row r="68" spans="1:10" ht="12.7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</row>
    <row r="69" spans="1:10" ht="12.7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</row>
    <row r="70" spans="1:10">
      <c r="A70" s="11"/>
      <c r="B70" s="11"/>
      <c r="C70" s="11"/>
      <c r="E70" s="11"/>
      <c r="H70" s="1151" t="s">
        <v>55</v>
      </c>
      <c r="I70" s="1151"/>
      <c r="J70" s="1151"/>
    </row>
    <row r="74" spans="1:10">
      <c r="A74" s="1363"/>
      <c r="B74" s="1363"/>
      <c r="C74" s="1363"/>
      <c r="D74" s="1363"/>
      <c r="E74" s="1363"/>
      <c r="F74" s="1363"/>
      <c r="G74" s="1363"/>
      <c r="H74" s="1363"/>
      <c r="I74" s="1363"/>
      <c r="J74" s="1363"/>
    </row>
    <row r="76" spans="1:10">
      <c r="A76" s="1363"/>
      <c r="B76" s="1363"/>
      <c r="C76" s="1363"/>
      <c r="D76" s="1363"/>
      <c r="E76" s="1363"/>
      <c r="F76" s="1363"/>
      <c r="G76" s="1363"/>
      <c r="H76" s="1363"/>
      <c r="I76" s="1363"/>
      <c r="J76" s="1363"/>
    </row>
  </sheetData>
  <mergeCells count="17">
    <mergeCell ref="I67:J67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A65:H65"/>
    <mergeCell ref="A68:J68"/>
    <mergeCell ref="A69:J69"/>
    <mergeCell ref="H70:J70"/>
    <mergeCell ref="A74:J74"/>
    <mergeCell ref="A76:J76"/>
  </mergeCells>
  <printOptions horizontalCentered="1"/>
  <pageMargins left="0.70866141732283505" right="0.70866141732283505" top="0.23622047244094499" bottom="0" header="0.31496062992126" footer="0.31496062992126"/>
  <pageSetup paperSize="9" scale="90" orientation="landscape" r:id="rId1"/>
  <rowBreaks count="1" manualBreakCount="1">
    <brk id="39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topLeftCell="C1" zoomScaleSheetLayoutView="100" workbookViewId="0">
      <selection activeCell="K1" sqref="K1:M1048576"/>
    </sheetView>
  </sheetViews>
  <sheetFormatPr defaultRowHeight="12.75"/>
  <cols>
    <col min="1" max="1" width="7.42578125" style="285" customWidth="1"/>
    <col min="2" max="2" width="17.140625" style="285" customWidth="1"/>
    <col min="3" max="3" width="11" style="285" customWidth="1"/>
    <col min="4" max="4" width="10" style="285" customWidth="1"/>
    <col min="5" max="5" width="13.140625" style="285" customWidth="1"/>
    <col min="6" max="6" width="14.28515625" style="285" customWidth="1"/>
    <col min="7" max="7" width="13.28515625" style="285" customWidth="1"/>
    <col min="8" max="8" width="14.7109375" style="285" customWidth="1"/>
    <col min="9" max="9" width="16.7109375" style="285" customWidth="1"/>
    <col min="10" max="10" width="19.28515625" style="285" customWidth="1"/>
    <col min="11" max="256" width="9.140625" style="285"/>
    <col min="257" max="257" width="7.42578125" style="285" customWidth="1"/>
    <col min="258" max="258" width="17.140625" style="285" customWidth="1"/>
    <col min="259" max="259" width="11" style="285" customWidth="1"/>
    <col min="260" max="260" width="10" style="285" customWidth="1"/>
    <col min="261" max="261" width="13.140625" style="285" customWidth="1"/>
    <col min="262" max="262" width="14.28515625" style="285" customWidth="1"/>
    <col min="263" max="263" width="13.28515625" style="285" customWidth="1"/>
    <col min="264" max="264" width="14.7109375" style="285" customWidth="1"/>
    <col min="265" max="265" width="16.7109375" style="285" customWidth="1"/>
    <col min="266" max="266" width="19.28515625" style="285" customWidth="1"/>
    <col min="267" max="512" width="9.140625" style="285"/>
    <col min="513" max="513" width="7.42578125" style="285" customWidth="1"/>
    <col min="514" max="514" width="17.140625" style="285" customWidth="1"/>
    <col min="515" max="515" width="11" style="285" customWidth="1"/>
    <col min="516" max="516" width="10" style="285" customWidth="1"/>
    <col min="517" max="517" width="13.140625" style="285" customWidth="1"/>
    <col min="518" max="518" width="14.28515625" style="285" customWidth="1"/>
    <col min="519" max="519" width="13.28515625" style="285" customWidth="1"/>
    <col min="520" max="520" width="14.7109375" style="285" customWidth="1"/>
    <col min="521" max="521" width="16.7109375" style="285" customWidth="1"/>
    <col min="522" max="522" width="19.28515625" style="285" customWidth="1"/>
    <col min="523" max="768" width="9.140625" style="285"/>
    <col min="769" max="769" width="7.42578125" style="285" customWidth="1"/>
    <col min="770" max="770" width="17.140625" style="285" customWidth="1"/>
    <col min="771" max="771" width="11" style="285" customWidth="1"/>
    <col min="772" max="772" width="10" style="285" customWidth="1"/>
    <col min="773" max="773" width="13.140625" style="285" customWidth="1"/>
    <col min="774" max="774" width="14.28515625" style="285" customWidth="1"/>
    <col min="775" max="775" width="13.28515625" style="285" customWidth="1"/>
    <col min="776" max="776" width="14.7109375" style="285" customWidth="1"/>
    <col min="777" max="777" width="16.7109375" style="285" customWidth="1"/>
    <col min="778" max="778" width="19.28515625" style="285" customWidth="1"/>
    <col min="779" max="1024" width="9.140625" style="285"/>
    <col min="1025" max="1025" width="7.42578125" style="285" customWidth="1"/>
    <col min="1026" max="1026" width="17.140625" style="285" customWidth="1"/>
    <col min="1027" max="1027" width="11" style="285" customWidth="1"/>
    <col min="1028" max="1028" width="10" style="285" customWidth="1"/>
    <col min="1029" max="1029" width="13.140625" style="285" customWidth="1"/>
    <col min="1030" max="1030" width="14.28515625" style="285" customWidth="1"/>
    <col min="1031" max="1031" width="13.28515625" style="285" customWidth="1"/>
    <col min="1032" max="1032" width="14.7109375" style="285" customWidth="1"/>
    <col min="1033" max="1033" width="16.7109375" style="285" customWidth="1"/>
    <col min="1034" max="1034" width="19.28515625" style="285" customWidth="1"/>
    <col min="1035" max="1280" width="9.140625" style="285"/>
    <col min="1281" max="1281" width="7.42578125" style="285" customWidth="1"/>
    <col min="1282" max="1282" width="17.140625" style="285" customWidth="1"/>
    <col min="1283" max="1283" width="11" style="285" customWidth="1"/>
    <col min="1284" max="1284" width="10" style="285" customWidth="1"/>
    <col min="1285" max="1285" width="13.140625" style="285" customWidth="1"/>
    <col min="1286" max="1286" width="14.28515625" style="285" customWidth="1"/>
    <col min="1287" max="1287" width="13.28515625" style="285" customWidth="1"/>
    <col min="1288" max="1288" width="14.7109375" style="285" customWidth="1"/>
    <col min="1289" max="1289" width="16.7109375" style="285" customWidth="1"/>
    <col min="1290" max="1290" width="19.28515625" style="285" customWidth="1"/>
    <col min="1291" max="1536" width="9.140625" style="285"/>
    <col min="1537" max="1537" width="7.42578125" style="285" customWidth="1"/>
    <col min="1538" max="1538" width="17.140625" style="285" customWidth="1"/>
    <col min="1539" max="1539" width="11" style="285" customWidth="1"/>
    <col min="1540" max="1540" width="10" style="285" customWidth="1"/>
    <col min="1541" max="1541" width="13.140625" style="285" customWidth="1"/>
    <col min="1542" max="1542" width="14.28515625" style="285" customWidth="1"/>
    <col min="1543" max="1543" width="13.28515625" style="285" customWidth="1"/>
    <col min="1544" max="1544" width="14.7109375" style="285" customWidth="1"/>
    <col min="1545" max="1545" width="16.7109375" style="285" customWidth="1"/>
    <col min="1546" max="1546" width="19.28515625" style="285" customWidth="1"/>
    <col min="1547" max="1792" width="9.140625" style="285"/>
    <col min="1793" max="1793" width="7.42578125" style="285" customWidth="1"/>
    <col min="1794" max="1794" width="17.140625" style="285" customWidth="1"/>
    <col min="1795" max="1795" width="11" style="285" customWidth="1"/>
    <col min="1796" max="1796" width="10" style="285" customWidth="1"/>
    <col min="1797" max="1797" width="13.140625" style="285" customWidth="1"/>
    <col min="1798" max="1798" width="14.28515625" style="285" customWidth="1"/>
    <col min="1799" max="1799" width="13.28515625" style="285" customWidth="1"/>
    <col min="1800" max="1800" width="14.7109375" style="285" customWidth="1"/>
    <col min="1801" max="1801" width="16.7109375" style="285" customWidth="1"/>
    <col min="1802" max="1802" width="19.28515625" style="285" customWidth="1"/>
    <col min="1803" max="2048" width="9.140625" style="285"/>
    <col min="2049" max="2049" width="7.42578125" style="285" customWidth="1"/>
    <col min="2050" max="2050" width="17.140625" style="285" customWidth="1"/>
    <col min="2051" max="2051" width="11" style="285" customWidth="1"/>
    <col min="2052" max="2052" width="10" style="285" customWidth="1"/>
    <col min="2053" max="2053" width="13.140625" style="285" customWidth="1"/>
    <col min="2054" max="2054" width="14.28515625" style="285" customWidth="1"/>
    <col min="2055" max="2055" width="13.28515625" style="285" customWidth="1"/>
    <col min="2056" max="2056" width="14.7109375" style="285" customWidth="1"/>
    <col min="2057" max="2057" width="16.7109375" style="285" customWidth="1"/>
    <col min="2058" max="2058" width="19.28515625" style="285" customWidth="1"/>
    <col min="2059" max="2304" width="9.140625" style="285"/>
    <col min="2305" max="2305" width="7.42578125" style="285" customWidth="1"/>
    <col min="2306" max="2306" width="17.140625" style="285" customWidth="1"/>
    <col min="2307" max="2307" width="11" style="285" customWidth="1"/>
    <col min="2308" max="2308" width="10" style="285" customWidth="1"/>
    <col min="2309" max="2309" width="13.140625" style="285" customWidth="1"/>
    <col min="2310" max="2310" width="14.28515625" style="285" customWidth="1"/>
    <col min="2311" max="2311" width="13.28515625" style="285" customWidth="1"/>
    <col min="2312" max="2312" width="14.7109375" style="285" customWidth="1"/>
    <col min="2313" max="2313" width="16.7109375" style="285" customWidth="1"/>
    <col min="2314" max="2314" width="19.28515625" style="285" customWidth="1"/>
    <col min="2315" max="2560" width="9.140625" style="285"/>
    <col min="2561" max="2561" width="7.42578125" style="285" customWidth="1"/>
    <col min="2562" max="2562" width="17.140625" style="285" customWidth="1"/>
    <col min="2563" max="2563" width="11" style="285" customWidth="1"/>
    <col min="2564" max="2564" width="10" style="285" customWidth="1"/>
    <col min="2565" max="2565" width="13.140625" style="285" customWidth="1"/>
    <col min="2566" max="2566" width="14.28515625" style="285" customWidth="1"/>
    <col min="2567" max="2567" width="13.28515625" style="285" customWidth="1"/>
    <col min="2568" max="2568" width="14.7109375" style="285" customWidth="1"/>
    <col min="2569" max="2569" width="16.7109375" style="285" customWidth="1"/>
    <col min="2570" max="2570" width="19.28515625" style="285" customWidth="1"/>
    <col min="2571" max="2816" width="9.140625" style="285"/>
    <col min="2817" max="2817" width="7.42578125" style="285" customWidth="1"/>
    <col min="2818" max="2818" width="17.140625" style="285" customWidth="1"/>
    <col min="2819" max="2819" width="11" style="285" customWidth="1"/>
    <col min="2820" max="2820" width="10" style="285" customWidth="1"/>
    <col min="2821" max="2821" width="13.140625" style="285" customWidth="1"/>
    <col min="2822" max="2822" width="14.28515625" style="285" customWidth="1"/>
    <col min="2823" max="2823" width="13.28515625" style="285" customWidth="1"/>
    <col min="2824" max="2824" width="14.7109375" style="285" customWidth="1"/>
    <col min="2825" max="2825" width="16.7109375" style="285" customWidth="1"/>
    <col min="2826" max="2826" width="19.28515625" style="285" customWidth="1"/>
    <col min="2827" max="3072" width="9.140625" style="285"/>
    <col min="3073" max="3073" width="7.42578125" style="285" customWidth="1"/>
    <col min="3074" max="3074" width="17.140625" style="285" customWidth="1"/>
    <col min="3075" max="3075" width="11" style="285" customWidth="1"/>
    <col min="3076" max="3076" width="10" style="285" customWidth="1"/>
    <col min="3077" max="3077" width="13.140625" style="285" customWidth="1"/>
    <col min="3078" max="3078" width="14.28515625" style="285" customWidth="1"/>
    <col min="3079" max="3079" width="13.28515625" style="285" customWidth="1"/>
    <col min="3080" max="3080" width="14.7109375" style="285" customWidth="1"/>
    <col min="3081" max="3081" width="16.7109375" style="285" customWidth="1"/>
    <col min="3082" max="3082" width="19.28515625" style="285" customWidth="1"/>
    <col min="3083" max="3328" width="9.140625" style="285"/>
    <col min="3329" max="3329" width="7.42578125" style="285" customWidth="1"/>
    <col min="3330" max="3330" width="17.140625" style="285" customWidth="1"/>
    <col min="3331" max="3331" width="11" style="285" customWidth="1"/>
    <col min="3332" max="3332" width="10" style="285" customWidth="1"/>
    <col min="3333" max="3333" width="13.140625" style="285" customWidth="1"/>
    <col min="3334" max="3334" width="14.28515625" style="285" customWidth="1"/>
    <col min="3335" max="3335" width="13.28515625" style="285" customWidth="1"/>
    <col min="3336" max="3336" width="14.7109375" style="285" customWidth="1"/>
    <col min="3337" max="3337" width="16.7109375" style="285" customWidth="1"/>
    <col min="3338" max="3338" width="19.28515625" style="285" customWidth="1"/>
    <col min="3339" max="3584" width="9.140625" style="285"/>
    <col min="3585" max="3585" width="7.42578125" style="285" customWidth="1"/>
    <col min="3586" max="3586" width="17.140625" style="285" customWidth="1"/>
    <col min="3587" max="3587" width="11" style="285" customWidth="1"/>
    <col min="3588" max="3588" width="10" style="285" customWidth="1"/>
    <col min="3589" max="3589" width="13.140625" style="285" customWidth="1"/>
    <col min="3590" max="3590" width="14.28515625" style="285" customWidth="1"/>
    <col min="3591" max="3591" width="13.28515625" style="285" customWidth="1"/>
    <col min="3592" max="3592" width="14.7109375" style="285" customWidth="1"/>
    <col min="3593" max="3593" width="16.7109375" style="285" customWidth="1"/>
    <col min="3594" max="3594" width="19.28515625" style="285" customWidth="1"/>
    <col min="3595" max="3840" width="9.140625" style="285"/>
    <col min="3841" max="3841" width="7.42578125" style="285" customWidth="1"/>
    <col min="3842" max="3842" width="17.140625" style="285" customWidth="1"/>
    <col min="3843" max="3843" width="11" style="285" customWidth="1"/>
    <col min="3844" max="3844" width="10" style="285" customWidth="1"/>
    <col min="3845" max="3845" width="13.140625" style="285" customWidth="1"/>
    <col min="3846" max="3846" width="14.28515625" style="285" customWidth="1"/>
    <col min="3847" max="3847" width="13.28515625" style="285" customWidth="1"/>
    <col min="3848" max="3848" width="14.7109375" style="285" customWidth="1"/>
    <col min="3849" max="3849" width="16.7109375" style="285" customWidth="1"/>
    <col min="3850" max="3850" width="19.28515625" style="285" customWidth="1"/>
    <col min="3851" max="4096" width="9.140625" style="285"/>
    <col min="4097" max="4097" width="7.42578125" style="285" customWidth="1"/>
    <col min="4098" max="4098" width="17.140625" style="285" customWidth="1"/>
    <col min="4099" max="4099" width="11" style="285" customWidth="1"/>
    <col min="4100" max="4100" width="10" style="285" customWidth="1"/>
    <col min="4101" max="4101" width="13.140625" style="285" customWidth="1"/>
    <col min="4102" max="4102" width="14.28515625" style="285" customWidth="1"/>
    <col min="4103" max="4103" width="13.28515625" style="285" customWidth="1"/>
    <col min="4104" max="4104" width="14.7109375" style="285" customWidth="1"/>
    <col min="4105" max="4105" width="16.7109375" style="285" customWidth="1"/>
    <col min="4106" max="4106" width="19.28515625" style="285" customWidth="1"/>
    <col min="4107" max="4352" width="9.140625" style="285"/>
    <col min="4353" max="4353" width="7.42578125" style="285" customWidth="1"/>
    <col min="4354" max="4354" width="17.140625" style="285" customWidth="1"/>
    <col min="4355" max="4355" width="11" style="285" customWidth="1"/>
    <col min="4356" max="4356" width="10" style="285" customWidth="1"/>
    <col min="4357" max="4357" width="13.140625" style="285" customWidth="1"/>
    <col min="4358" max="4358" width="14.28515625" style="285" customWidth="1"/>
    <col min="4359" max="4359" width="13.28515625" style="285" customWidth="1"/>
    <col min="4360" max="4360" width="14.7109375" style="285" customWidth="1"/>
    <col min="4361" max="4361" width="16.7109375" style="285" customWidth="1"/>
    <col min="4362" max="4362" width="19.28515625" style="285" customWidth="1"/>
    <col min="4363" max="4608" width="9.140625" style="285"/>
    <col min="4609" max="4609" width="7.42578125" style="285" customWidth="1"/>
    <col min="4610" max="4610" width="17.140625" style="285" customWidth="1"/>
    <col min="4611" max="4611" width="11" style="285" customWidth="1"/>
    <col min="4612" max="4612" width="10" style="285" customWidth="1"/>
    <col min="4613" max="4613" width="13.140625" style="285" customWidth="1"/>
    <col min="4614" max="4614" width="14.28515625" style="285" customWidth="1"/>
    <col min="4615" max="4615" width="13.28515625" style="285" customWidth="1"/>
    <col min="4616" max="4616" width="14.7109375" style="285" customWidth="1"/>
    <col min="4617" max="4617" width="16.7109375" style="285" customWidth="1"/>
    <col min="4618" max="4618" width="19.28515625" style="285" customWidth="1"/>
    <col min="4619" max="4864" width="9.140625" style="285"/>
    <col min="4865" max="4865" width="7.42578125" style="285" customWidth="1"/>
    <col min="4866" max="4866" width="17.140625" style="285" customWidth="1"/>
    <col min="4867" max="4867" width="11" style="285" customWidth="1"/>
    <col min="4868" max="4868" width="10" style="285" customWidth="1"/>
    <col min="4869" max="4869" width="13.140625" style="285" customWidth="1"/>
    <col min="4870" max="4870" width="14.28515625" style="285" customWidth="1"/>
    <col min="4871" max="4871" width="13.28515625" style="285" customWidth="1"/>
    <col min="4872" max="4872" width="14.7109375" style="285" customWidth="1"/>
    <col min="4873" max="4873" width="16.7109375" style="285" customWidth="1"/>
    <col min="4874" max="4874" width="19.28515625" style="285" customWidth="1"/>
    <col min="4875" max="5120" width="9.140625" style="285"/>
    <col min="5121" max="5121" width="7.42578125" style="285" customWidth="1"/>
    <col min="5122" max="5122" width="17.140625" style="285" customWidth="1"/>
    <col min="5123" max="5123" width="11" style="285" customWidth="1"/>
    <col min="5124" max="5124" width="10" style="285" customWidth="1"/>
    <col min="5125" max="5125" width="13.140625" style="285" customWidth="1"/>
    <col min="5126" max="5126" width="14.28515625" style="285" customWidth="1"/>
    <col min="5127" max="5127" width="13.28515625" style="285" customWidth="1"/>
    <col min="5128" max="5128" width="14.7109375" style="285" customWidth="1"/>
    <col min="5129" max="5129" width="16.7109375" style="285" customWidth="1"/>
    <col min="5130" max="5130" width="19.28515625" style="285" customWidth="1"/>
    <col min="5131" max="5376" width="9.140625" style="285"/>
    <col min="5377" max="5377" width="7.42578125" style="285" customWidth="1"/>
    <col min="5378" max="5378" width="17.140625" style="285" customWidth="1"/>
    <col min="5379" max="5379" width="11" style="285" customWidth="1"/>
    <col min="5380" max="5380" width="10" style="285" customWidth="1"/>
    <col min="5381" max="5381" width="13.140625" style="285" customWidth="1"/>
    <col min="5382" max="5382" width="14.28515625" style="285" customWidth="1"/>
    <col min="5383" max="5383" width="13.28515625" style="285" customWidth="1"/>
    <col min="5384" max="5384" width="14.7109375" style="285" customWidth="1"/>
    <col min="5385" max="5385" width="16.7109375" style="285" customWidth="1"/>
    <col min="5386" max="5386" width="19.28515625" style="285" customWidth="1"/>
    <col min="5387" max="5632" width="9.140625" style="285"/>
    <col min="5633" max="5633" width="7.42578125" style="285" customWidth="1"/>
    <col min="5634" max="5634" width="17.140625" style="285" customWidth="1"/>
    <col min="5635" max="5635" width="11" style="285" customWidth="1"/>
    <col min="5636" max="5636" width="10" style="285" customWidth="1"/>
    <col min="5637" max="5637" width="13.140625" style="285" customWidth="1"/>
    <col min="5638" max="5638" width="14.28515625" style="285" customWidth="1"/>
    <col min="5639" max="5639" width="13.28515625" style="285" customWidth="1"/>
    <col min="5640" max="5640" width="14.7109375" style="285" customWidth="1"/>
    <col min="5641" max="5641" width="16.7109375" style="285" customWidth="1"/>
    <col min="5642" max="5642" width="19.28515625" style="285" customWidth="1"/>
    <col min="5643" max="5888" width="9.140625" style="285"/>
    <col min="5889" max="5889" width="7.42578125" style="285" customWidth="1"/>
    <col min="5890" max="5890" width="17.140625" style="285" customWidth="1"/>
    <col min="5891" max="5891" width="11" style="285" customWidth="1"/>
    <col min="5892" max="5892" width="10" style="285" customWidth="1"/>
    <col min="5893" max="5893" width="13.140625" style="285" customWidth="1"/>
    <col min="5894" max="5894" width="14.28515625" style="285" customWidth="1"/>
    <col min="5895" max="5895" width="13.28515625" style="285" customWidth="1"/>
    <col min="5896" max="5896" width="14.7109375" style="285" customWidth="1"/>
    <col min="5897" max="5897" width="16.7109375" style="285" customWidth="1"/>
    <col min="5898" max="5898" width="19.28515625" style="285" customWidth="1"/>
    <col min="5899" max="6144" width="9.140625" style="285"/>
    <col min="6145" max="6145" width="7.42578125" style="285" customWidth="1"/>
    <col min="6146" max="6146" width="17.140625" style="285" customWidth="1"/>
    <col min="6147" max="6147" width="11" style="285" customWidth="1"/>
    <col min="6148" max="6148" width="10" style="285" customWidth="1"/>
    <col min="6149" max="6149" width="13.140625" style="285" customWidth="1"/>
    <col min="6150" max="6150" width="14.28515625" style="285" customWidth="1"/>
    <col min="6151" max="6151" width="13.28515625" style="285" customWidth="1"/>
    <col min="6152" max="6152" width="14.7109375" style="285" customWidth="1"/>
    <col min="6153" max="6153" width="16.7109375" style="285" customWidth="1"/>
    <col min="6154" max="6154" width="19.28515625" style="285" customWidth="1"/>
    <col min="6155" max="6400" width="9.140625" style="285"/>
    <col min="6401" max="6401" width="7.42578125" style="285" customWidth="1"/>
    <col min="6402" max="6402" width="17.140625" style="285" customWidth="1"/>
    <col min="6403" max="6403" width="11" style="285" customWidth="1"/>
    <col min="6404" max="6404" width="10" style="285" customWidth="1"/>
    <col min="6405" max="6405" width="13.140625" style="285" customWidth="1"/>
    <col min="6406" max="6406" width="14.28515625" style="285" customWidth="1"/>
    <col min="6407" max="6407" width="13.28515625" style="285" customWidth="1"/>
    <col min="6408" max="6408" width="14.7109375" style="285" customWidth="1"/>
    <col min="6409" max="6409" width="16.7109375" style="285" customWidth="1"/>
    <col min="6410" max="6410" width="19.28515625" style="285" customWidth="1"/>
    <col min="6411" max="6656" width="9.140625" style="285"/>
    <col min="6657" max="6657" width="7.42578125" style="285" customWidth="1"/>
    <col min="6658" max="6658" width="17.140625" style="285" customWidth="1"/>
    <col min="6659" max="6659" width="11" style="285" customWidth="1"/>
    <col min="6660" max="6660" width="10" style="285" customWidth="1"/>
    <col min="6661" max="6661" width="13.140625" style="285" customWidth="1"/>
    <col min="6662" max="6662" width="14.28515625" style="285" customWidth="1"/>
    <col min="6663" max="6663" width="13.28515625" style="285" customWidth="1"/>
    <col min="6664" max="6664" width="14.7109375" style="285" customWidth="1"/>
    <col min="6665" max="6665" width="16.7109375" style="285" customWidth="1"/>
    <col min="6666" max="6666" width="19.28515625" style="285" customWidth="1"/>
    <col min="6667" max="6912" width="9.140625" style="285"/>
    <col min="6913" max="6913" width="7.42578125" style="285" customWidth="1"/>
    <col min="6914" max="6914" width="17.140625" style="285" customWidth="1"/>
    <col min="6915" max="6915" width="11" style="285" customWidth="1"/>
    <col min="6916" max="6916" width="10" style="285" customWidth="1"/>
    <col min="6917" max="6917" width="13.140625" style="285" customWidth="1"/>
    <col min="6918" max="6918" width="14.28515625" style="285" customWidth="1"/>
    <col min="6919" max="6919" width="13.28515625" style="285" customWidth="1"/>
    <col min="6920" max="6920" width="14.7109375" style="285" customWidth="1"/>
    <col min="6921" max="6921" width="16.7109375" style="285" customWidth="1"/>
    <col min="6922" max="6922" width="19.28515625" style="285" customWidth="1"/>
    <col min="6923" max="7168" width="9.140625" style="285"/>
    <col min="7169" max="7169" width="7.42578125" style="285" customWidth="1"/>
    <col min="7170" max="7170" width="17.140625" style="285" customWidth="1"/>
    <col min="7171" max="7171" width="11" style="285" customWidth="1"/>
    <col min="7172" max="7172" width="10" style="285" customWidth="1"/>
    <col min="7173" max="7173" width="13.140625" style="285" customWidth="1"/>
    <col min="7174" max="7174" width="14.28515625" style="285" customWidth="1"/>
    <col min="7175" max="7175" width="13.28515625" style="285" customWidth="1"/>
    <col min="7176" max="7176" width="14.7109375" style="285" customWidth="1"/>
    <col min="7177" max="7177" width="16.7109375" style="285" customWidth="1"/>
    <col min="7178" max="7178" width="19.28515625" style="285" customWidth="1"/>
    <col min="7179" max="7424" width="9.140625" style="285"/>
    <col min="7425" max="7425" width="7.42578125" style="285" customWidth="1"/>
    <col min="7426" max="7426" width="17.140625" style="285" customWidth="1"/>
    <col min="7427" max="7427" width="11" style="285" customWidth="1"/>
    <col min="7428" max="7428" width="10" style="285" customWidth="1"/>
    <col min="7429" max="7429" width="13.140625" style="285" customWidth="1"/>
    <col min="7430" max="7430" width="14.28515625" style="285" customWidth="1"/>
    <col min="7431" max="7431" width="13.28515625" style="285" customWidth="1"/>
    <col min="7432" max="7432" width="14.7109375" style="285" customWidth="1"/>
    <col min="7433" max="7433" width="16.7109375" style="285" customWidth="1"/>
    <col min="7434" max="7434" width="19.28515625" style="285" customWidth="1"/>
    <col min="7435" max="7680" width="9.140625" style="285"/>
    <col min="7681" max="7681" width="7.42578125" style="285" customWidth="1"/>
    <col min="7682" max="7682" width="17.140625" style="285" customWidth="1"/>
    <col min="7683" max="7683" width="11" style="285" customWidth="1"/>
    <col min="7684" max="7684" width="10" style="285" customWidth="1"/>
    <col min="7685" max="7685" width="13.140625" style="285" customWidth="1"/>
    <col min="7686" max="7686" width="14.28515625" style="285" customWidth="1"/>
    <col min="7687" max="7687" width="13.28515625" style="285" customWidth="1"/>
    <col min="7688" max="7688" width="14.7109375" style="285" customWidth="1"/>
    <col min="7689" max="7689" width="16.7109375" style="285" customWidth="1"/>
    <col min="7690" max="7690" width="19.28515625" style="285" customWidth="1"/>
    <col min="7691" max="7936" width="9.140625" style="285"/>
    <col min="7937" max="7937" width="7.42578125" style="285" customWidth="1"/>
    <col min="7938" max="7938" width="17.140625" style="285" customWidth="1"/>
    <col min="7939" max="7939" width="11" style="285" customWidth="1"/>
    <col min="7940" max="7940" width="10" style="285" customWidth="1"/>
    <col min="7941" max="7941" width="13.140625" style="285" customWidth="1"/>
    <col min="7942" max="7942" width="14.28515625" style="285" customWidth="1"/>
    <col min="7943" max="7943" width="13.28515625" style="285" customWidth="1"/>
    <col min="7944" max="7944" width="14.7109375" style="285" customWidth="1"/>
    <col min="7945" max="7945" width="16.7109375" style="285" customWidth="1"/>
    <col min="7946" max="7946" width="19.28515625" style="285" customWidth="1"/>
    <col min="7947" max="8192" width="9.140625" style="285"/>
    <col min="8193" max="8193" width="7.42578125" style="285" customWidth="1"/>
    <col min="8194" max="8194" width="17.140625" style="285" customWidth="1"/>
    <col min="8195" max="8195" width="11" style="285" customWidth="1"/>
    <col min="8196" max="8196" width="10" style="285" customWidth="1"/>
    <col min="8197" max="8197" width="13.140625" style="285" customWidth="1"/>
    <col min="8198" max="8198" width="14.28515625" style="285" customWidth="1"/>
    <col min="8199" max="8199" width="13.28515625" style="285" customWidth="1"/>
    <col min="8200" max="8200" width="14.7109375" style="285" customWidth="1"/>
    <col min="8201" max="8201" width="16.7109375" style="285" customWidth="1"/>
    <col min="8202" max="8202" width="19.28515625" style="285" customWidth="1"/>
    <col min="8203" max="8448" width="9.140625" style="285"/>
    <col min="8449" max="8449" width="7.42578125" style="285" customWidth="1"/>
    <col min="8450" max="8450" width="17.140625" style="285" customWidth="1"/>
    <col min="8451" max="8451" width="11" style="285" customWidth="1"/>
    <col min="8452" max="8452" width="10" style="285" customWidth="1"/>
    <col min="8453" max="8453" width="13.140625" style="285" customWidth="1"/>
    <col min="8454" max="8454" width="14.28515625" style="285" customWidth="1"/>
    <col min="8455" max="8455" width="13.28515625" style="285" customWidth="1"/>
    <col min="8456" max="8456" width="14.7109375" style="285" customWidth="1"/>
    <col min="8457" max="8457" width="16.7109375" style="285" customWidth="1"/>
    <col min="8458" max="8458" width="19.28515625" style="285" customWidth="1"/>
    <col min="8459" max="8704" width="9.140625" style="285"/>
    <col min="8705" max="8705" width="7.42578125" style="285" customWidth="1"/>
    <col min="8706" max="8706" width="17.140625" style="285" customWidth="1"/>
    <col min="8707" max="8707" width="11" style="285" customWidth="1"/>
    <col min="8708" max="8708" width="10" style="285" customWidth="1"/>
    <col min="8709" max="8709" width="13.140625" style="285" customWidth="1"/>
    <col min="8710" max="8710" width="14.28515625" style="285" customWidth="1"/>
    <col min="8711" max="8711" width="13.28515625" style="285" customWidth="1"/>
    <col min="8712" max="8712" width="14.7109375" style="285" customWidth="1"/>
    <col min="8713" max="8713" width="16.7109375" style="285" customWidth="1"/>
    <col min="8714" max="8714" width="19.28515625" style="285" customWidth="1"/>
    <col min="8715" max="8960" width="9.140625" style="285"/>
    <col min="8961" max="8961" width="7.42578125" style="285" customWidth="1"/>
    <col min="8962" max="8962" width="17.140625" style="285" customWidth="1"/>
    <col min="8963" max="8963" width="11" style="285" customWidth="1"/>
    <col min="8964" max="8964" width="10" style="285" customWidth="1"/>
    <col min="8965" max="8965" width="13.140625" style="285" customWidth="1"/>
    <col min="8966" max="8966" width="14.28515625" style="285" customWidth="1"/>
    <col min="8967" max="8967" width="13.28515625" style="285" customWidth="1"/>
    <col min="8968" max="8968" width="14.7109375" style="285" customWidth="1"/>
    <col min="8969" max="8969" width="16.7109375" style="285" customWidth="1"/>
    <col min="8970" max="8970" width="19.28515625" style="285" customWidth="1"/>
    <col min="8971" max="9216" width="9.140625" style="285"/>
    <col min="9217" max="9217" width="7.42578125" style="285" customWidth="1"/>
    <col min="9218" max="9218" width="17.140625" style="285" customWidth="1"/>
    <col min="9219" max="9219" width="11" style="285" customWidth="1"/>
    <col min="9220" max="9220" width="10" style="285" customWidth="1"/>
    <col min="9221" max="9221" width="13.140625" style="285" customWidth="1"/>
    <col min="9222" max="9222" width="14.28515625" style="285" customWidth="1"/>
    <col min="9223" max="9223" width="13.28515625" style="285" customWidth="1"/>
    <col min="9224" max="9224" width="14.7109375" style="285" customWidth="1"/>
    <col min="9225" max="9225" width="16.7109375" style="285" customWidth="1"/>
    <col min="9226" max="9226" width="19.28515625" style="285" customWidth="1"/>
    <col min="9227" max="9472" width="9.140625" style="285"/>
    <col min="9473" max="9473" width="7.42578125" style="285" customWidth="1"/>
    <col min="9474" max="9474" width="17.140625" style="285" customWidth="1"/>
    <col min="9475" max="9475" width="11" style="285" customWidth="1"/>
    <col min="9476" max="9476" width="10" style="285" customWidth="1"/>
    <col min="9477" max="9477" width="13.140625" style="285" customWidth="1"/>
    <col min="9478" max="9478" width="14.28515625" style="285" customWidth="1"/>
    <col min="9479" max="9479" width="13.28515625" style="285" customWidth="1"/>
    <col min="9480" max="9480" width="14.7109375" style="285" customWidth="1"/>
    <col min="9481" max="9481" width="16.7109375" style="285" customWidth="1"/>
    <col min="9482" max="9482" width="19.28515625" style="285" customWidth="1"/>
    <col min="9483" max="9728" width="9.140625" style="285"/>
    <col min="9729" max="9729" width="7.42578125" style="285" customWidth="1"/>
    <col min="9730" max="9730" width="17.140625" style="285" customWidth="1"/>
    <col min="9731" max="9731" width="11" style="285" customWidth="1"/>
    <col min="9732" max="9732" width="10" style="285" customWidth="1"/>
    <col min="9733" max="9733" width="13.140625" style="285" customWidth="1"/>
    <col min="9734" max="9734" width="14.28515625" style="285" customWidth="1"/>
    <col min="9735" max="9735" width="13.28515625" style="285" customWidth="1"/>
    <col min="9736" max="9736" width="14.7109375" style="285" customWidth="1"/>
    <col min="9737" max="9737" width="16.7109375" style="285" customWidth="1"/>
    <col min="9738" max="9738" width="19.28515625" style="285" customWidth="1"/>
    <col min="9739" max="9984" width="9.140625" style="285"/>
    <col min="9985" max="9985" width="7.42578125" style="285" customWidth="1"/>
    <col min="9986" max="9986" width="17.140625" style="285" customWidth="1"/>
    <col min="9987" max="9987" width="11" style="285" customWidth="1"/>
    <col min="9988" max="9988" width="10" style="285" customWidth="1"/>
    <col min="9989" max="9989" width="13.140625" style="285" customWidth="1"/>
    <col min="9990" max="9990" width="14.28515625" style="285" customWidth="1"/>
    <col min="9991" max="9991" width="13.28515625" style="285" customWidth="1"/>
    <col min="9992" max="9992" width="14.7109375" style="285" customWidth="1"/>
    <col min="9993" max="9993" width="16.7109375" style="285" customWidth="1"/>
    <col min="9994" max="9994" width="19.28515625" style="285" customWidth="1"/>
    <col min="9995" max="10240" width="9.140625" style="285"/>
    <col min="10241" max="10241" width="7.42578125" style="285" customWidth="1"/>
    <col min="10242" max="10242" width="17.140625" style="285" customWidth="1"/>
    <col min="10243" max="10243" width="11" style="285" customWidth="1"/>
    <col min="10244" max="10244" width="10" style="285" customWidth="1"/>
    <col min="10245" max="10245" width="13.140625" style="285" customWidth="1"/>
    <col min="10246" max="10246" width="14.28515625" style="285" customWidth="1"/>
    <col min="10247" max="10247" width="13.28515625" style="285" customWidth="1"/>
    <col min="10248" max="10248" width="14.7109375" style="285" customWidth="1"/>
    <col min="10249" max="10249" width="16.7109375" style="285" customWidth="1"/>
    <col min="10250" max="10250" width="19.28515625" style="285" customWidth="1"/>
    <col min="10251" max="10496" width="9.140625" style="285"/>
    <col min="10497" max="10497" width="7.42578125" style="285" customWidth="1"/>
    <col min="10498" max="10498" width="17.140625" style="285" customWidth="1"/>
    <col min="10499" max="10499" width="11" style="285" customWidth="1"/>
    <col min="10500" max="10500" width="10" style="285" customWidth="1"/>
    <col min="10501" max="10501" width="13.140625" style="285" customWidth="1"/>
    <col min="10502" max="10502" width="14.28515625" style="285" customWidth="1"/>
    <col min="10503" max="10503" width="13.28515625" style="285" customWidth="1"/>
    <col min="10504" max="10504" width="14.7109375" style="285" customWidth="1"/>
    <col min="10505" max="10505" width="16.7109375" style="285" customWidth="1"/>
    <col min="10506" max="10506" width="19.28515625" style="285" customWidth="1"/>
    <col min="10507" max="10752" width="9.140625" style="285"/>
    <col min="10753" max="10753" width="7.42578125" style="285" customWidth="1"/>
    <col min="10754" max="10754" width="17.140625" style="285" customWidth="1"/>
    <col min="10755" max="10755" width="11" style="285" customWidth="1"/>
    <col min="10756" max="10756" width="10" style="285" customWidth="1"/>
    <col min="10757" max="10757" width="13.140625" style="285" customWidth="1"/>
    <col min="10758" max="10758" width="14.28515625" style="285" customWidth="1"/>
    <col min="10759" max="10759" width="13.28515625" style="285" customWidth="1"/>
    <col min="10760" max="10760" width="14.7109375" style="285" customWidth="1"/>
    <col min="10761" max="10761" width="16.7109375" style="285" customWidth="1"/>
    <col min="10762" max="10762" width="19.28515625" style="285" customWidth="1"/>
    <col min="10763" max="11008" width="9.140625" style="285"/>
    <col min="11009" max="11009" width="7.42578125" style="285" customWidth="1"/>
    <col min="11010" max="11010" width="17.140625" style="285" customWidth="1"/>
    <col min="11011" max="11011" width="11" style="285" customWidth="1"/>
    <col min="11012" max="11012" width="10" style="285" customWidth="1"/>
    <col min="11013" max="11013" width="13.140625" style="285" customWidth="1"/>
    <col min="11014" max="11014" width="14.28515625" style="285" customWidth="1"/>
    <col min="11015" max="11015" width="13.28515625" style="285" customWidth="1"/>
    <col min="11016" max="11016" width="14.7109375" style="285" customWidth="1"/>
    <col min="11017" max="11017" width="16.7109375" style="285" customWidth="1"/>
    <col min="11018" max="11018" width="19.28515625" style="285" customWidth="1"/>
    <col min="11019" max="11264" width="9.140625" style="285"/>
    <col min="11265" max="11265" width="7.42578125" style="285" customWidth="1"/>
    <col min="11266" max="11266" width="17.140625" style="285" customWidth="1"/>
    <col min="11267" max="11267" width="11" style="285" customWidth="1"/>
    <col min="11268" max="11268" width="10" style="285" customWidth="1"/>
    <col min="11269" max="11269" width="13.140625" style="285" customWidth="1"/>
    <col min="11270" max="11270" width="14.28515625" style="285" customWidth="1"/>
    <col min="11271" max="11271" width="13.28515625" style="285" customWidth="1"/>
    <col min="11272" max="11272" width="14.7109375" style="285" customWidth="1"/>
    <col min="11273" max="11273" width="16.7109375" style="285" customWidth="1"/>
    <col min="11274" max="11274" width="19.28515625" style="285" customWidth="1"/>
    <col min="11275" max="11520" width="9.140625" style="285"/>
    <col min="11521" max="11521" width="7.42578125" style="285" customWidth="1"/>
    <col min="11522" max="11522" width="17.140625" style="285" customWidth="1"/>
    <col min="11523" max="11523" width="11" style="285" customWidth="1"/>
    <col min="11524" max="11524" width="10" style="285" customWidth="1"/>
    <col min="11525" max="11525" width="13.140625" style="285" customWidth="1"/>
    <col min="11526" max="11526" width="14.28515625" style="285" customWidth="1"/>
    <col min="11527" max="11527" width="13.28515625" style="285" customWidth="1"/>
    <col min="11528" max="11528" width="14.7109375" style="285" customWidth="1"/>
    <col min="11529" max="11529" width="16.7109375" style="285" customWidth="1"/>
    <col min="11530" max="11530" width="19.28515625" style="285" customWidth="1"/>
    <col min="11531" max="11776" width="9.140625" style="285"/>
    <col min="11777" max="11777" width="7.42578125" style="285" customWidth="1"/>
    <col min="11778" max="11778" width="17.140625" style="285" customWidth="1"/>
    <col min="11779" max="11779" width="11" style="285" customWidth="1"/>
    <col min="11780" max="11780" width="10" style="285" customWidth="1"/>
    <col min="11781" max="11781" width="13.140625" style="285" customWidth="1"/>
    <col min="11782" max="11782" width="14.28515625" style="285" customWidth="1"/>
    <col min="11783" max="11783" width="13.28515625" style="285" customWidth="1"/>
    <col min="11784" max="11784" width="14.7109375" style="285" customWidth="1"/>
    <col min="11785" max="11785" width="16.7109375" style="285" customWidth="1"/>
    <col min="11786" max="11786" width="19.28515625" style="285" customWidth="1"/>
    <col min="11787" max="12032" width="9.140625" style="285"/>
    <col min="12033" max="12033" width="7.42578125" style="285" customWidth="1"/>
    <col min="12034" max="12034" width="17.140625" style="285" customWidth="1"/>
    <col min="12035" max="12035" width="11" style="285" customWidth="1"/>
    <col min="12036" max="12036" width="10" style="285" customWidth="1"/>
    <col min="12037" max="12037" width="13.140625" style="285" customWidth="1"/>
    <col min="12038" max="12038" width="14.28515625" style="285" customWidth="1"/>
    <col min="12039" max="12039" width="13.28515625" style="285" customWidth="1"/>
    <col min="12040" max="12040" width="14.7109375" style="285" customWidth="1"/>
    <col min="12041" max="12041" width="16.7109375" style="285" customWidth="1"/>
    <col min="12042" max="12042" width="19.28515625" style="285" customWidth="1"/>
    <col min="12043" max="12288" width="9.140625" style="285"/>
    <col min="12289" max="12289" width="7.42578125" style="285" customWidth="1"/>
    <col min="12290" max="12290" width="17.140625" style="285" customWidth="1"/>
    <col min="12291" max="12291" width="11" style="285" customWidth="1"/>
    <col min="12292" max="12292" width="10" style="285" customWidth="1"/>
    <col min="12293" max="12293" width="13.140625" style="285" customWidth="1"/>
    <col min="12294" max="12294" width="14.28515625" style="285" customWidth="1"/>
    <col min="12295" max="12295" width="13.28515625" style="285" customWidth="1"/>
    <col min="12296" max="12296" width="14.7109375" style="285" customWidth="1"/>
    <col min="12297" max="12297" width="16.7109375" style="285" customWidth="1"/>
    <col min="12298" max="12298" width="19.28515625" style="285" customWidth="1"/>
    <col min="12299" max="12544" width="9.140625" style="285"/>
    <col min="12545" max="12545" width="7.42578125" style="285" customWidth="1"/>
    <col min="12546" max="12546" width="17.140625" style="285" customWidth="1"/>
    <col min="12547" max="12547" width="11" style="285" customWidth="1"/>
    <col min="12548" max="12548" width="10" style="285" customWidth="1"/>
    <col min="12549" max="12549" width="13.140625" style="285" customWidth="1"/>
    <col min="12550" max="12550" width="14.28515625" style="285" customWidth="1"/>
    <col min="12551" max="12551" width="13.28515625" style="285" customWidth="1"/>
    <col min="12552" max="12552" width="14.7109375" style="285" customWidth="1"/>
    <col min="12553" max="12553" width="16.7109375" style="285" customWidth="1"/>
    <col min="12554" max="12554" width="19.28515625" style="285" customWidth="1"/>
    <col min="12555" max="12800" width="9.140625" style="285"/>
    <col min="12801" max="12801" width="7.42578125" style="285" customWidth="1"/>
    <col min="12802" max="12802" width="17.140625" style="285" customWidth="1"/>
    <col min="12803" max="12803" width="11" style="285" customWidth="1"/>
    <col min="12804" max="12804" width="10" style="285" customWidth="1"/>
    <col min="12805" max="12805" width="13.140625" style="285" customWidth="1"/>
    <col min="12806" max="12806" width="14.28515625" style="285" customWidth="1"/>
    <col min="12807" max="12807" width="13.28515625" style="285" customWidth="1"/>
    <col min="12808" max="12808" width="14.7109375" style="285" customWidth="1"/>
    <col min="12809" max="12809" width="16.7109375" style="285" customWidth="1"/>
    <col min="12810" max="12810" width="19.28515625" style="285" customWidth="1"/>
    <col min="12811" max="13056" width="9.140625" style="285"/>
    <col min="13057" max="13057" width="7.42578125" style="285" customWidth="1"/>
    <col min="13058" max="13058" width="17.140625" style="285" customWidth="1"/>
    <col min="13059" max="13059" width="11" style="285" customWidth="1"/>
    <col min="13060" max="13060" width="10" style="285" customWidth="1"/>
    <col min="13061" max="13061" width="13.140625" style="285" customWidth="1"/>
    <col min="13062" max="13062" width="14.28515625" style="285" customWidth="1"/>
    <col min="13063" max="13063" width="13.28515625" style="285" customWidth="1"/>
    <col min="13064" max="13064" width="14.7109375" style="285" customWidth="1"/>
    <col min="13065" max="13065" width="16.7109375" style="285" customWidth="1"/>
    <col min="13066" max="13066" width="19.28515625" style="285" customWidth="1"/>
    <col min="13067" max="13312" width="9.140625" style="285"/>
    <col min="13313" max="13313" width="7.42578125" style="285" customWidth="1"/>
    <col min="13314" max="13314" width="17.140625" style="285" customWidth="1"/>
    <col min="13315" max="13315" width="11" style="285" customWidth="1"/>
    <col min="13316" max="13316" width="10" style="285" customWidth="1"/>
    <col min="13317" max="13317" width="13.140625" style="285" customWidth="1"/>
    <col min="13318" max="13318" width="14.28515625" style="285" customWidth="1"/>
    <col min="13319" max="13319" width="13.28515625" style="285" customWidth="1"/>
    <col min="13320" max="13320" width="14.7109375" style="285" customWidth="1"/>
    <col min="13321" max="13321" width="16.7109375" style="285" customWidth="1"/>
    <col min="13322" max="13322" width="19.28515625" style="285" customWidth="1"/>
    <col min="13323" max="13568" width="9.140625" style="285"/>
    <col min="13569" max="13569" width="7.42578125" style="285" customWidth="1"/>
    <col min="13570" max="13570" width="17.140625" style="285" customWidth="1"/>
    <col min="13571" max="13571" width="11" style="285" customWidth="1"/>
    <col min="13572" max="13572" width="10" style="285" customWidth="1"/>
    <col min="13573" max="13573" width="13.140625" style="285" customWidth="1"/>
    <col min="13574" max="13574" width="14.28515625" style="285" customWidth="1"/>
    <col min="13575" max="13575" width="13.28515625" style="285" customWidth="1"/>
    <col min="13576" max="13576" width="14.7109375" style="285" customWidth="1"/>
    <col min="13577" max="13577" width="16.7109375" style="285" customWidth="1"/>
    <col min="13578" max="13578" width="19.28515625" style="285" customWidth="1"/>
    <col min="13579" max="13824" width="9.140625" style="285"/>
    <col min="13825" max="13825" width="7.42578125" style="285" customWidth="1"/>
    <col min="13826" max="13826" width="17.140625" style="285" customWidth="1"/>
    <col min="13827" max="13827" width="11" style="285" customWidth="1"/>
    <col min="13828" max="13828" width="10" style="285" customWidth="1"/>
    <col min="13829" max="13829" width="13.140625" style="285" customWidth="1"/>
    <col min="13830" max="13830" width="14.28515625" style="285" customWidth="1"/>
    <col min="13831" max="13831" width="13.28515625" style="285" customWidth="1"/>
    <col min="13832" max="13832" width="14.7109375" style="285" customWidth="1"/>
    <col min="13833" max="13833" width="16.7109375" style="285" customWidth="1"/>
    <col min="13834" max="13834" width="19.28515625" style="285" customWidth="1"/>
    <col min="13835" max="14080" width="9.140625" style="285"/>
    <col min="14081" max="14081" width="7.42578125" style="285" customWidth="1"/>
    <col min="14082" max="14082" width="17.140625" style="285" customWidth="1"/>
    <col min="14083" max="14083" width="11" style="285" customWidth="1"/>
    <col min="14084" max="14084" width="10" style="285" customWidth="1"/>
    <col min="14085" max="14085" width="13.140625" style="285" customWidth="1"/>
    <col min="14086" max="14086" width="14.28515625" style="285" customWidth="1"/>
    <col min="14087" max="14087" width="13.28515625" style="285" customWidth="1"/>
    <col min="14088" max="14088" width="14.7109375" style="285" customWidth="1"/>
    <col min="14089" max="14089" width="16.7109375" style="285" customWidth="1"/>
    <col min="14090" max="14090" width="19.28515625" style="285" customWidth="1"/>
    <col min="14091" max="14336" width="9.140625" style="285"/>
    <col min="14337" max="14337" width="7.42578125" style="285" customWidth="1"/>
    <col min="14338" max="14338" width="17.140625" style="285" customWidth="1"/>
    <col min="14339" max="14339" width="11" style="285" customWidth="1"/>
    <col min="14340" max="14340" width="10" style="285" customWidth="1"/>
    <col min="14341" max="14341" width="13.140625" style="285" customWidth="1"/>
    <col min="14342" max="14342" width="14.28515625" style="285" customWidth="1"/>
    <col min="14343" max="14343" width="13.28515625" style="285" customWidth="1"/>
    <col min="14344" max="14344" width="14.7109375" style="285" customWidth="1"/>
    <col min="14345" max="14345" width="16.7109375" style="285" customWidth="1"/>
    <col min="14346" max="14346" width="19.28515625" style="285" customWidth="1"/>
    <col min="14347" max="14592" width="9.140625" style="285"/>
    <col min="14593" max="14593" width="7.42578125" style="285" customWidth="1"/>
    <col min="14594" max="14594" width="17.140625" style="285" customWidth="1"/>
    <col min="14595" max="14595" width="11" style="285" customWidth="1"/>
    <col min="14596" max="14596" width="10" style="285" customWidth="1"/>
    <col min="14597" max="14597" width="13.140625" style="285" customWidth="1"/>
    <col min="14598" max="14598" width="14.28515625" style="285" customWidth="1"/>
    <col min="14599" max="14599" width="13.28515625" style="285" customWidth="1"/>
    <col min="14600" max="14600" width="14.7109375" style="285" customWidth="1"/>
    <col min="14601" max="14601" width="16.7109375" style="285" customWidth="1"/>
    <col min="14602" max="14602" width="19.28515625" style="285" customWidth="1"/>
    <col min="14603" max="14848" width="9.140625" style="285"/>
    <col min="14849" max="14849" width="7.42578125" style="285" customWidth="1"/>
    <col min="14850" max="14850" width="17.140625" style="285" customWidth="1"/>
    <col min="14851" max="14851" width="11" style="285" customWidth="1"/>
    <col min="14852" max="14852" width="10" style="285" customWidth="1"/>
    <col min="14853" max="14853" width="13.140625" style="285" customWidth="1"/>
    <col min="14854" max="14854" width="14.28515625" style="285" customWidth="1"/>
    <col min="14855" max="14855" width="13.28515625" style="285" customWidth="1"/>
    <col min="14856" max="14856" width="14.7109375" style="285" customWidth="1"/>
    <col min="14857" max="14857" width="16.7109375" style="285" customWidth="1"/>
    <col min="14858" max="14858" width="19.28515625" style="285" customWidth="1"/>
    <col min="14859" max="15104" width="9.140625" style="285"/>
    <col min="15105" max="15105" width="7.42578125" style="285" customWidth="1"/>
    <col min="15106" max="15106" width="17.140625" style="285" customWidth="1"/>
    <col min="15107" max="15107" width="11" style="285" customWidth="1"/>
    <col min="15108" max="15108" width="10" style="285" customWidth="1"/>
    <col min="15109" max="15109" width="13.140625" style="285" customWidth="1"/>
    <col min="15110" max="15110" width="14.28515625" style="285" customWidth="1"/>
    <col min="15111" max="15111" width="13.28515625" style="285" customWidth="1"/>
    <col min="15112" max="15112" width="14.7109375" style="285" customWidth="1"/>
    <col min="15113" max="15113" width="16.7109375" style="285" customWidth="1"/>
    <col min="15114" max="15114" width="19.28515625" style="285" customWidth="1"/>
    <col min="15115" max="15360" width="9.140625" style="285"/>
    <col min="15361" max="15361" width="7.42578125" style="285" customWidth="1"/>
    <col min="15362" max="15362" width="17.140625" style="285" customWidth="1"/>
    <col min="15363" max="15363" width="11" style="285" customWidth="1"/>
    <col min="15364" max="15364" width="10" style="285" customWidth="1"/>
    <col min="15365" max="15365" width="13.140625" style="285" customWidth="1"/>
    <col min="15366" max="15366" width="14.28515625" style="285" customWidth="1"/>
    <col min="15367" max="15367" width="13.28515625" style="285" customWidth="1"/>
    <col min="15368" max="15368" width="14.7109375" style="285" customWidth="1"/>
    <col min="15369" max="15369" width="16.7109375" style="285" customWidth="1"/>
    <col min="15370" max="15370" width="19.28515625" style="285" customWidth="1"/>
    <col min="15371" max="15616" width="9.140625" style="285"/>
    <col min="15617" max="15617" width="7.42578125" style="285" customWidth="1"/>
    <col min="15618" max="15618" width="17.140625" style="285" customWidth="1"/>
    <col min="15619" max="15619" width="11" style="285" customWidth="1"/>
    <col min="15620" max="15620" width="10" style="285" customWidth="1"/>
    <col min="15621" max="15621" width="13.140625" style="285" customWidth="1"/>
    <col min="15622" max="15622" width="14.28515625" style="285" customWidth="1"/>
    <col min="15623" max="15623" width="13.28515625" style="285" customWidth="1"/>
    <col min="15624" max="15624" width="14.7109375" style="285" customWidth="1"/>
    <col min="15625" max="15625" width="16.7109375" style="285" customWidth="1"/>
    <col min="15626" max="15626" width="19.28515625" style="285" customWidth="1"/>
    <col min="15627" max="15872" width="9.140625" style="285"/>
    <col min="15873" max="15873" width="7.42578125" style="285" customWidth="1"/>
    <col min="15874" max="15874" width="17.140625" style="285" customWidth="1"/>
    <col min="15875" max="15875" width="11" style="285" customWidth="1"/>
    <col min="15876" max="15876" width="10" style="285" customWidth="1"/>
    <col min="15877" max="15877" width="13.140625" style="285" customWidth="1"/>
    <col min="15878" max="15878" width="14.28515625" style="285" customWidth="1"/>
    <col min="15879" max="15879" width="13.28515625" style="285" customWidth="1"/>
    <col min="15880" max="15880" width="14.7109375" style="285" customWidth="1"/>
    <col min="15881" max="15881" width="16.7109375" style="285" customWidth="1"/>
    <col min="15882" max="15882" width="19.28515625" style="285" customWidth="1"/>
    <col min="15883" max="16128" width="9.140625" style="285"/>
    <col min="16129" max="16129" width="7.42578125" style="285" customWidth="1"/>
    <col min="16130" max="16130" width="17.140625" style="285" customWidth="1"/>
    <col min="16131" max="16131" width="11" style="285" customWidth="1"/>
    <col min="16132" max="16132" width="10" style="285" customWidth="1"/>
    <col min="16133" max="16133" width="13.140625" style="285" customWidth="1"/>
    <col min="16134" max="16134" width="14.28515625" style="285" customWidth="1"/>
    <col min="16135" max="16135" width="13.28515625" style="285" customWidth="1"/>
    <col min="16136" max="16136" width="14.7109375" style="285" customWidth="1"/>
    <col min="16137" max="16137" width="16.7109375" style="285" customWidth="1"/>
    <col min="16138" max="16138" width="19.28515625" style="285" customWidth="1"/>
    <col min="16139" max="16384" width="9.140625" style="285"/>
  </cols>
  <sheetData>
    <row r="1" spans="1:16" customFormat="1">
      <c r="E1" s="1147"/>
      <c r="F1" s="1147"/>
      <c r="G1" s="1147"/>
      <c r="H1" s="1147"/>
      <c r="I1" s="1147"/>
      <c r="J1" s="470" t="s">
        <v>658</v>
      </c>
    </row>
    <row r="2" spans="1:16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6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6" customFormat="1" ht="14.25" customHeight="1"/>
    <row r="5" spans="1:16" ht="19.5" customHeight="1">
      <c r="A5" s="1211" t="s">
        <v>659</v>
      </c>
      <c r="B5" s="1211"/>
      <c r="C5" s="1211"/>
      <c r="D5" s="1211"/>
      <c r="E5" s="1211"/>
      <c r="F5" s="1211"/>
      <c r="G5" s="1211"/>
      <c r="H5" s="1211"/>
      <c r="I5" s="1211"/>
      <c r="J5" s="1211"/>
    </row>
    <row r="6" spans="1:16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</row>
    <row r="7" spans="1:16" ht="0.75" customHeight="1"/>
    <row r="8" spans="1:16">
      <c r="A8" s="814" t="s">
        <v>520</v>
      </c>
      <c r="B8" s="814"/>
      <c r="C8" s="742"/>
      <c r="H8" s="1221" t="s">
        <v>545</v>
      </c>
      <c r="I8" s="1221"/>
      <c r="J8" s="1221"/>
    </row>
    <row r="9" spans="1:16">
      <c r="A9" s="1204" t="s">
        <v>1</v>
      </c>
      <c r="B9" s="1204" t="s">
        <v>2</v>
      </c>
      <c r="C9" s="1163" t="s">
        <v>660</v>
      </c>
      <c r="D9" s="1164"/>
      <c r="E9" s="1164"/>
      <c r="F9" s="1165"/>
      <c r="G9" s="1163" t="s">
        <v>647</v>
      </c>
      <c r="H9" s="1164"/>
      <c r="I9" s="1164"/>
      <c r="J9" s="1165"/>
      <c r="O9" s="16"/>
      <c r="P9" s="19"/>
    </row>
    <row r="10" spans="1:16" ht="77.45" customHeight="1">
      <c r="A10" s="1204"/>
      <c r="B10" s="1204"/>
      <c r="C10" s="468" t="s">
        <v>648</v>
      </c>
      <c r="D10" s="468" t="s">
        <v>649</v>
      </c>
      <c r="E10" s="532" t="s">
        <v>650</v>
      </c>
      <c r="F10" s="469" t="s">
        <v>651</v>
      </c>
      <c r="G10" s="468" t="s">
        <v>648</v>
      </c>
      <c r="H10" s="474" t="s">
        <v>652</v>
      </c>
      <c r="I10" s="473" t="s">
        <v>653</v>
      </c>
      <c r="J10" s="468" t="s">
        <v>654</v>
      </c>
    </row>
    <row r="11" spans="1:16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9">
        <v>6</v>
      </c>
      <c r="G11" s="468">
        <v>7</v>
      </c>
      <c r="H11" s="481">
        <v>8</v>
      </c>
      <c r="I11" s="468">
        <v>9</v>
      </c>
      <c r="J11" s="468">
        <v>10</v>
      </c>
    </row>
    <row r="12" spans="1:16">
      <c r="A12" s="483">
        <v>1</v>
      </c>
      <c r="B12" s="494" t="s">
        <v>444</v>
      </c>
      <c r="C12" s="16">
        <v>6</v>
      </c>
      <c r="D12" s="16">
        <v>0</v>
      </c>
      <c r="E12" s="16">
        <v>0</v>
      </c>
      <c r="F12" s="533">
        <v>0</v>
      </c>
      <c r="G12" s="16">
        <v>0</v>
      </c>
      <c r="H12" s="508">
        <f>I12*J12</f>
        <v>0</v>
      </c>
      <c r="I12" s="508">
        <v>0</v>
      </c>
      <c r="J12" s="710">
        <v>0</v>
      </c>
    </row>
    <row r="13" spans="1:16">
      <c r="A13" s="483">
        <v>2</v>
      </c>
      <c r="B13" s="494" t="s">
        <v>446</v>
      </c>
      <c r="C13" s="16">
        <v>0</v>
      </c>
      <c r="D13" s="16">
        <v>0</v>
      </c>
      <c r="E13" s="16">
        <v>0</v>
      </c>
      <c r="F13" s="23">
        <v>0</v>
      </c>
      <c r="G13" s="16">
        <v>0</v>
      </c>
      <c r="H13" s="508">
        <f t="shared" ref="H13:H63" si="0">I13*J13</f>
        <v>0</v>
      </c>
      <c r="I13" s="508">
        <v>0</v>
      </c>
      <c r="J13" s="710">
        <v>0</v>
      </c>
      <c r="K13" s="673"/>
      <c r="L13" s="676"/>
    </row>
    <row r="14" spans="1:16">
      <c r="A14" s="483">
        <v>3</v>
      </c>
      <c r="B14" s="494" t="s">
        <v>445</v>
      </c>
      <c r="C14" s="16">
        <v>0</v>
      </c>
      <c r="D14" s="16">
        <v>0</v>
      </c>
      <c r="E14" s="16">
        <v>0</v>
      </c>
      <c r="F14" s="23">
        <v>0</v>
      </c>
      <c r="G14" s="16">
        <v>0</v>
      </c>
      <c r="H14" s="508">
        <f t="shared" si="0"/>
        <v>0</v>
      </c>
      <c r="I14" s="508">
        <v>0</v>
      </c>
      <c r="J14" s="710">
        <v>0</v>
      </c>
      <c r="K14" s="673"/>
      <c r="L14" s="676"/>
    </row>
    <row r="15" spans="1:16">
      <c r="A15" s="483">
        <v>4</v>
      </c>
      <c r="B15" s="494" t="s">
        <v>447</v>
      </c>
      <c r="C15" s="16">
        <v>0</v>
      </c>
      <c r="D15" s="16">
        <v>0</v>
      </c>
      <c r="E15" s="16">
        <v>0</v>
      </c>
      <c r="F15" s="23">
        <v>0</v>
      </c>
      <c r="G15" s="16">
        <v>0</v>
      </c>
      <c r="H15" s="508">
        <f t="shared" si="0"/>
        <v>0</v>
      </c>
      <c r="I15" s="508">
        <v>0</v>
      </c>
      <c r="J15" s="710">
        <v>0</v>
      </c>
      <c r="K15" s="673"/>
      <c r="L15" s="676"/>
    </row>
    <row r="16" spans="1:16">
      <c r="A16" s="483">
        <v>5</v>
      </c>
      <c r="B16" s="494" t="s">
        <v>448</v>
      </c>
      <c r="C16" s="16">
        <v>32</v>
      </c>
      <c r="D16" s="16">
        <v>1269</v>
      </c>
      <c r="E16" s="16">
        <v>312</v>
      </c>
      <c r="F16" s="23">
        <v>395928</v>
      </c>
      <c r="G16" s="16">
        <v>30</v>
      </c>
      <c r="H16" s="508">
        <f t="shared" si="0"/>
        <v>229429</v>
      </c>
      <c r="I16" s="508">
        <v>313</v>
      </c>
      <c r="J16" s="710">
        <v>733</v>
      </c>
      <c r="K16" s="673"/>
      <c r="L16" s="676"/>
    </row>
    <row r="17" spans="1:12">
      <c r="A17" s="483">
        <v>6</v>
      </c>
      <c r="B17" s="494" t="s">
        <v>449</v>
      </c>
      <c r="C17" s="16">
        <v>0</v>
      </c>
      <c r="D17" s="16">
        <v>0</v>
      </c>
      <c r="E17" s="16">
        <v>0</v>
      </c>
      <c r="F17" s="23">
        <v>0</v>
      </c>
      <c r="G17" s="16">
        <v>0</v>
      </c>
      <c r="H17" s="508">
        <f t="shared" si="0"/>
        <v>0</v>
      </c>
      <c r="I17" s="508">
        <v>0</v>
      </c>
      <c r="J17" s="710">
        <v>0</v>
      </c>
      <c r="K17" s="673"/>
      <c r="L17" s="676"/>
    </row>
    <row r="18" spans="1:12">
      <c r="A18" s="483">
        <v>7</v>
      </c>
      <c r="B18" s="494" t="s">
        <v>450</v>
      </c>
      <c r="C18" s="16">
        <v>0</v>
      </c>
      <c r="D18" s="16">
        <v>0</v>
      </c>
      <c r="E18" s="16">
        <v>0</v>
      </c>
      <c r="F18" s="23">
        <v>0</v>
      </c>
      <c r="G18" s="16">
        <v>0</v>
      </c>
      <c r="H18" s="508">
        <f t="shared" si="0"/>
        <v>0</v>
      </c>
      <c r="I18" s="508">
        <v>0</v>
      </c>
      <c r="J18" s="710">
        <v>0</v>
      </c>
      <c r="K18" s="673"/>
      <c r="L18" s="676"/>
    </row>
    <row r="19" spans="1:12">
      <c r="A19" s="483">
        <v>8</v>
      </c>
      <c r="B19" s="494" t="s">
        <v>451</v>
      </c>
      <c r="C19" s="16">
        <v>0</v>
      </c>
      <c r="D19" s="16">
        <v>0</v>
      </c>
      <c r="E19" s="16">
        <v>0</v>
      </c>
      <c r="F19" s="23">
        <v>0</v>
      </c>
      <c r="G19" s="16">
        <v>0</v>
      </c>
      <c r="H19" s="508">
        <f t="shared" si="0"/>
        <v>0</v>
      </c>
      <c r="I19" s="508">
        <v>0</v>
      </c>
      <c r="J19" s="710">
        <v>0</v>
      </c>
      <c r="K19" s="673"/>
      <c r="L19" s="676"/>
    </row>
    <row r="20" spans="1:12">
      <c r="A20" s="483">
        <v>9</v>
      </c>
      <c r="B20" s="494" t="s">
        <v>452</v>
      </c>
      <c r="C20" s="16">
        <v>0</v>
      </c>
      <c r="D20" s="16"/>
      <c r="E20" s="16"/>
      <c r="F20" s="23"/>
      <c r="G20" s="16"/>
      <c r="H20" s="508">
        <f t="shared" si="0"/>
        <v>0</v>
      </c>
      <c r="I20" s="508"/>
      <c r="J20" s="710"/>
      <c r="K20" s="673"/>
      <c r="L20" s="676"/>
    </row>
    <row r="21" spans="1:12">
      <c r="A21" s="483">
        <v>10</v>
      </c>
      <c r="B21" s="494" t="s">
        <v>453</v>
      </c>
      <c r="C21" s="16">
        <v>0</v>
      </c>
      <c r="D21" s="16">
        <v>0</v>
      </c>
      <c r="E21" s="16">
        <v>0</v>
      </c>
      <c r="F21" s="23">
        <v>0</v>
      </c>
      <c r="G21" s="16">
        <v>0</v>
      </c>
      <c r="H21" s="508">
        <f t="shared" si="0"/>
        <v>0</v>
      </c>
      <c r="I21" s="508">
        <v>0</v>
      </c>
      <c r="J21" s="710">
        <v>0</v>
      </c>
      <c r="K21" s="673"/>
      <c r="L21" s="676"/>
    </row>
    <row r="22" spans="1:12">
      <c r="A22" s="483">
        <v>11</v>
      </c>
      <c r="B22" s="494" t="s">
        <v>454</v>
      </c>
      <c r="C22" s="16">
        <v>0</v>
      </c>
      <c r="D22" s="16">
        <v>0</v>
      </c>
      <c r="E22" s="16">
        <v>0</v>
      </c>
      <c r="F22" s="23">
        <v>0</v>
      </c>
      <c r="G22" s="16">
        <v>0</v>
      </c>
      <c r="H22" s="508">
        <f t="shared" si="0"/>
        <v>0</v>
      </c>
      <c r="I22" s="508">
        <v>0</v>
      </c>
      <c r="J22" s="710">
        <v>0</v>
      </c>
      <c r="K22" s="673"/>
      <c r="L22" s="676"/>
    </row>
    <row r="23" spans="1:12">
      <c r="A23" s="483">
        <v>12</v>
      </c>
      <c r="B23" s="494" t="s">
        <v>455</v>
      </c>
      <c r="C23" s="16">
        <v>0</v>
      </c>
      <c r="D23" s="16">
        <v>0</v>
      </c>
      <c r="E23" s="16">
        <v>0</v>
      </c>
      <c r="F23" s="23">
        <v>0</v>
      </c>
      <c r="G23" s="16">
        <v>0</v>
      </c>
      <c r="H23" s="508">
        <f t="shared" si="0"/>
        <v>0</v>
      </c>
      <c r="I23" s="508">
        <v>0</v>
      </c>
      <c r="J23" s="710">
        <v>0</v>
      </c>
      <c r="K23" s="673"/>
      <c r="L23" s="676"/>
    </row>
    <row r="24" spans="1:12">
      <c r="A24" s="483">
        <v>13</v>
      </c>
      <c r="B24" s="494" t="s">
        <v>456</v>
      </c>
      <c r="C24" s="16">
        <v>29</v>
      </c>
      <c r="D24" s="16">
        <v>1168</v>
      </c>
      <c r="E24" s="16">
        <v>312</v>
      </c>
      <c r="F24" s="23">
        <v>364416</v>
      </c>
      <c r="G24" s="16">
        <v>29</v>
      </c>
      <c r="H24" s="508">
        <f t="shared" si="0"/>
        <v>122700</v>
      </c>
      <c r="I24" s="508">
        <v>150</v>
      </c>
      <c r="J24" s="710">
        <v>818</v>
      </c>
      <c r="K24" s="673"/>
      <c r="L24" s="676"/>
    </row>
    <row r="25" spans="1:12">
      <c r="A25" s="483">
        <v>14</v>
      </c>
      <c r="B25" s="494" t="s">
        <v>457</v>
      </c>
      <c r="C25" s="16">
        <v>0</v>
      </c>
      <c r="D25" s="16">
        <v>0</v>
      </c>
      <c r="E25" s="16">
        <v>0</v>
      </c>
      <c r="F25" s="23">
        <v>0</v>
      </c>
      <c r="G25" s="16">
        <v>0</v>
      </c>
      <c r="H25" s="508">
        <f t="shared" si="0"/>
        <v>0</v>
      </c>
      <c r="I25" s="508">
        <v>0</v>
      </c>
      <c r="J25" s="710">
        <v>0</v>
      </c>
      <c r="K25" s="673"/>
      <c r="L25" s="676"/>
    </row>
    <row r="26" spans="1:12">
      <c r="A26" s="483">
        <v>15</v>
      </c>
      <c r="B26" s="494" t="s">
        <v>458</v>
      </c>
      <c r="C26" s="16">
        <v>0</v>
      </c>
      <c r="D26" s="16">
        <v>0</v>
      </c>
      <c r="E26" s="16">
        <v>0</v>
      </c>
      <c r="F26" s="23">
        <v>0</v>
      </c>
      <c r="G26" s="16">
        <v>0</v>
      </c>
      <c r="H26" s="508">
        <f t="shared" si="0"/>
        <v>0</v>
      </c>
      <c r="I26" s="508">
        <v>0</v>
      </c>
      <c r="J26" s="710">
        <v>0</v>
      </c>
      <c r="K26" s="673"/>
      <c r="L26" s="676"/>
    </row>
    <row r="27" spans="1:12">
      <c r="A27" s="483">
        <v>16</v>
      </c>
      <c r="B27" s="494" t="s">
        <v>459</v>
      </c>
      <c r="C27" s="16">
        <v>0</v>
      </c>
      <c r="D27" s="16">
        <v>0</v>
      </c>
      <c r="E27" s="16">
        <v>0</v>
      </c>
      <c r="F27" s="23">
        <v>0</v>
      </c>
      <c r="G27" s="16">
        <v>0</v>
      </c>
      <c r="H27" s="508">
        <f t="shared" si="0"/>
        <v>0</v>
      </c>
      <c r="I27" s="508">
        <v>0</v>
      </c>
      <c r="J27" s="710">
        <v>0</v>
      </c>
      <c r="K27" s="673"/>
      <c r="L27" s="676"/>
    </row>
    <row r="28" spans="1:12">
      <c r="A28" s="483">
        <v>17</v>
      </c>
      <c r="B28" s="494" t="s">
        <v>460</v>
      </c>
      <c r="C28" s="16">
        <v>0</v>
      </c>
      <c r="D28" s="16">
        <v>0</v>
      </c>
      <c r="E28" s="16">
        <v>0</v>
      </c>
      <c r="F28" s="23">
        <v>0</v>
      </c>
      <c r="G28" s="16">
        <v>0</v>
      </c>
      <c r="H28" s="508">
        <f t="shared" si="0"/>
        <v>0</v>
      </c>
      <c r="I28" s="508">
        <v>0</v>
      </c>
      <c r="J28" s="710">
        <v>0</v>
      </c>
      <c r="K28" s="673"/>
      <c r="L28" s="676"/>
    </row>
    <row r="29" spans="1:12">
      <c r="A29" s="483">
        <v>18</v>
      </c>
      <c r="B29" s="494" t="s">
        <v>461</v>
      </c>
      <c r="C29" s="16">
        <v>0</v>
      </c>
      <c r="D29" s="16">
        <v>0</v>
      </c>
      <c r="E29" s="16">
        <v>0</v>
      </c>
      <c r="F29" s="23">
        <v>0</v>
      </c>
      <c r="G29" s="16">
        <v>0</v>
      </c>
      <c r="H29" s="508">
        <f t="shared" si="0"/>
        <v>0</v>
      </c>
      <c r="I29" s="508">
        <v>0</v>
      </c>
      <c r="J29" s="710">
        <v>0</v>
      </c>
      <c r="K29" s="673"/>
      <c r="L29" s="676"/>
    </row>
    <row r="30" spans="1:12">
      <c r="A30" s="483">
        <v>19</v>
      </c>
      <c r="B30" s="494" t="s">
        <v>462</v>
      </c>
      <c r="C30" s="16">
        <v>39</v>
      </c>
      <c r="D30" s="16">
        <v>1259</v>
      </c>
      <c r="E30" s="16">
        <v>312</v>
      </c>
      <c r="F30" s="23">
        <v>392808</v>
      </c>
      <c r="G30" s="16">
        <v>37</v>
      </c>
      <c r="H30" s="508">
        <f t="shared" si="0"/>
        <v>322296</v>
      </c>
      <c r="I30" s="508">
        <v>312</v>
      </c>
      <c r="J30" s="710">
        <v>1033</v>
      </c>
      <c r="K30" s="673"/>
      <c r="L30" s="676"/>
    </row>
    <row r="31" spans="1:12">
      <c r="A31" s="483">
        <v>20</v>
      </c>
      <c r="B31" s="494" t="s">
        <v>463</v>
      </c>
      <c r="C31" s="16">
        <v>0</v>
      </c>
      <c r="D31" s="16">
        <v>0</v>
      </c>
      <c r="E31" s="16">
        <v>0</v>
      </c>
      <c r="F31" s="23">
        <v>0</v>
      </c>
      <c r="G31" s="16">
        <v>0</v>
      </c>
      <c r="H31" s="508">
        <f t="shared" si="0"/>
        <v>0</v>
      </c>
      <c r="I31" s="508">
        <v>0</v>
      </c>
      <c r="J31" s="710">
        <v>0</v>
      </c>
      <c r="K31" s="673"/>
      <c r="L31" s="676"/>
    </row>
    <row r="32" spans="1:12">
      <c r="A32" s="483">
        <v>21</v>
      </c>
      <c r="B32" s="494" t="s">
        <v>464</v>
      </c>
      <c r="C32" s="16">
        <v>0</v>
      </c>
      <c r="D32" s="16">
        <v>0</v>
      </c>
      <c r="E32" s="16">
        <v>0</v>
      </c>
      <c r="F32" s="23">
        <v>0</v>
      </c>
      <c r="G32" s="16">
        <v>0</v>
      </c>
      <c r="H32" s="508">
        <f t="shared" si="0"/>
        <v>0</v>
      </c>
      <c r="I32" s="508">
        <v>0</v>
      </c>
      <c r="J32" s="710">
        <v>0</v>
      </c>
      <c r="K32" s="673"/>
      <c r="L32" s="676"/>
    </row>
    <row r="33" spans="1:12">
      <c r="A33" s="483">
        <v>22</v>
      </c>
      <c r="B33" s="494" t="s">
        <v>465</v>
      </c>
      <c r="C33" s="16">
        <v>0</v>
      </c>
      <c r="D33" s="16">
        <v>0</v>
      </c>
      <c r="E33" s="16">
        <v>0</v>
      </c>
      <c r="F33" s="23">
        <v>0</v>
      </c>
      <c r="G33" s="16">
        <v>0</v>
      </c>
      <c r="H33" s="508">
        <f t="shared" si="0"/>
        <v>0</v>
      </c>
      <c r="I33" s="508">
        <v>0</v>
      </c>
      <c r="J33" s="710">
        <v>0</v>
      </c>
      <c r="K33" s="673"/>
      <c r="L33" s="676"/>
    </row>
    <row r="34" spans="1:12">
      <c r="A34" s="483">
        <v>23</v>
      </c>
      <c r="B34" s="494" t="s">
        <v>466</v>
      </c>
      <c r="C34" s="16">
        <v>30</v>
      </c>
      <c r="D34" s="16">
        <v>870</v>
      </c>
      <c r="E34" s="16">
        <v>312</v>
      </c>
      <c r="F34" s="23">
        <v>271440</v>
      </c>
      <c r="G34" s="16">
        <v>29</v>
      </c>
      <c r="H34" s="508">
        <f t="shared" si="0"/>
        <v>285426</v>
      </c>
      <c r="I34" s="508">
        <v>314</v>
      </c>
      <c r="J34" s="710">
        <v>909</v>
      </c>
      <c r="K34" s="673"/>
      <c r="L34" s="676"/>
    </row>
    <row r="35" spans="1:12">
      <c r="A35" s="483">
        <v>24</v>
      </c>
      <c r="B35" s="494" t="s">
        <v>489</v>
      </c>
      <c r="C35" s="16">
        <v>0</v>
      </c>
      <c r="D35" s="16"/>
      <c r="E35" s="16"/>
      <c r="F35" s="23"/>
      <c r="G35" s="16"/>
      <c r="H35" s="508">
        <f t="shared" si="0"/>
        <v>0</v>
      </c>
      <c r="I35" s="508"/>
      <c r="J35" s="710"/>
      <c r="K35" s="673"/>
      <c r="L35" s="676"/>
    </row>
    <row r="36" spans="1:12">
      <c r="A36" s="483">
        <v>25</v>
      </c>
      <c r="B36" s="494" t="s">
        <v>467</v>
      </c>
      <c r="C36" s="16">
        <v>0</v>
      </c>
      <c r="D36" s="16">
        <v>0</v>
      </c>
      <c r="E36" s="16">
        <v>0</v>
      </c>
      <c r="F36" s="23">
        <v>0</v>
      </c>
      <c r="G36" s="16">
        <v>0</v>
      </c>
      <c r="H36" s="508">
        <f t="shared" si="0"/>
        <v>0</v>
      </c>
      <c r="I36" s="508">
        <v>0</v>
      </c>
      <c r="J36" s="710">
        <v>0</v>
      </c>
      <c r="K36" s="673"/>
      <c r="L36" s="676"/>
    </row>
    <row r="37" spans="1:12">
      <c r="A37" s="483">
        <v>26</v>
      </c>
      <c r="B37" s="494" t="s">
        <v>468</v>
      </c>
      <c r="C37" s="16">
        <v>0</v>
      </c>
      <c r="D37" s="16">
        <v>0</v>
      </c>
      <c r="E37" s="16">
        <v>0</v>
      </c>
      <c r="F37" s="23">
        <v>0</v>
      </c>
      <c r="G37" s="16">
        <v>0</v>
      </c>
      <c r="H37" s="508">
        <f t="shared" si="0"/>
        <v>0</v>
      </c>
      <c r="I37" s="508">
        <v>0</v>
      </c>
      <c r="J37" s="710">
        <v>0</v>
      </c>
      <c r="K37" s="673"/>
      <c r="L37" s="676"/>
    </row>
    <row r="38" spans="1:12">
      <c r="A38" s="483">
        <v>27</v>
      </c>
      <c r="B38" s="494" t="s">
        <v>469</v>
      </c>
      <c r="C38" s="16">
        <v>0</v>
      </c>
      <c r="D38" s="16"/>
      <c r="E38" s="16"/>
      <c r="F38" s="23"/>
      <c r="G38" s="16"/>
      <c r="H38" s="508">
        <f t="shared" si="0"/>
        <v>0</v>
      </c>
      <c r="I38" s="508"/>
      <c r="J38" s="710"/>
      <c r="K38" s="673"/>
      <c r="L38" s="676"/>
    </row>
    <row r="39" spans="1:12">
      <c r="A39" s="483">
        <v>28</v>
      </c>
      <c r="B39" s="494" t="s">
        <v>470</v>
      </c>
      <c r="C39" s="16">
        <v>0</v>
      </c>
      <c r="D39" s="16">
        <v>0</v>
      </c>
      <c r="E39" s="16">
        <v>0</v>
      </c>
      <c r="F39" s="23">
        <v>0</v>
      </c>
      <c r="G39" s="16">
        <v>0</v>
      </c>
      <c r="H39" s="508">
        <f t="shared" si="0"/>
        <v>0</v>
      </c>
      <c r="I39" s="508">
        <v>0</v>
      </c>
      <c r="J39" s="710">
        <v>0</v>
      </c>
      <c r="K39" s="673"/>
      <c r="L39" s="676"/>
    </row>
    <row r="40" spans="1:12">
      <c r="A40" s="483">
        <v>29</v>
      </c>
      <c r="B40" s="494" t="s">
        <v>490</v>
      </c>
      <c r="C40" s="16">
        <v>14</v>
      </c>
      <c r="D40" s="16">
        <v>579</v>
      </c>
      <c r="E40" s="16">
        <v>312</v>
      </c>
      <c r="F40" s="23">
        <v>180648</v>
      </c>
      <c r="G40" s="16">
        <v>13</v>
      </c>
      <c r="H40" s="508">
        <f t="shared" si="0"/>
        <v>129269</v>
      </c>
      <c r="I40" s="508">
        <v>313</v>
      </c>
      <c r="J40" s="710">
        <v>413</v>
      </c>
      <c r="K40" s="673"/>
      <c r="L40" s="676"/>
    </row>
    <row r="41" spans="1:12">
      <c r="A41" s="483">
        <v>30</v>
      </c>
      <c r="B41" s="494" t="s">
        <v>471</v>
      </c>
      <c r="C41" s="16">
        <v>0</v>
      </c>
      <c r="D41" s="16">
        <v>0</v>
      </c>
      <c r="E41" s="16">
        <v>0</v>
      </c>
      <c r="F41" s="23">
        <v>0</v>
      </c>
      <c r="G41" s="16">
        <v>0</v>
      </c>
      <c r="H41" s="508">
        <f t="shared" si="0"/>
        <v>0</v>
      </c>
      <c r="I41" s="508">
        <v>0</v>
      </c>
      <c r="J41" s="710">
        <v>0</v>
      </c>
      <c r="K41" s="673"/>
      <c r="L41" s="676"/>
    </row>
    <row r="42" spans="1:12">
      <c r="A42" s="483">
        <v>31</v>
      </c>
      <c r="B42" s="494" t="s">
        <v>472</v>
      </c>
      <c r="C42" s="16">
        <v>0</v>
      </c>
      <c r="D42" s="16">
        <v>0</v>
      </c>
      <c r="E42" s="16">
        <v>0</v>
      </c>
      <c r="F42" s="23">
        <v>0</v>
      </c>
      <c r="G42" s="16">
        <v>0</v>
      </c>
      <c r="H42" s="508">
        <f t="shared" si="0"/>
        <v>0</v>
      </c>
      <c r="I42" s="508">
        <v>0</v>
      </c>
      <c r="J42" s="710">
        <v>0</v>
      </c>
      <c r="K42" s="673"/>
      <c r="L42" s="676"/>
    </row>
    <row r="43" spans="1:12">
      <c r="A43" s="483">
        <v>32</v>
      </c>
      <c r="B43" s="494" t="s">
        <v>473</v>
      </c>
      <c r="C43" s="16">
        <v>0</v>
      </c>
      <c r="D43" s="16">
        <v>0</v>
      </c>
      <c r="E43" s="16">
        <v>0</v>
      </c>
      <c r="F43" s="23">
        <v>0</v>
      </c>
      <c r="G43" s="16">
        <v>0</v>
      </c>
      <c r="H43" s="508">
        <f t="shared" si="0"/>
        <v>0</v>
      </c>
      <c r="I43" s="508">
        <v>0</v>
      </c>
      <c r="J43" s="710">
        <v>0</v>
      </c>
      <c r="K43" s="673"/>
      <c r="L43" s="676"/>
    </row>
    <row r="44" spans="1:12">
      <c r="A44" s="483">
        <v>33</v>
      </c>
      <c r="B44" s="494" t="s">
        <v>474</v>
      </c>
      <c r="C44" s="16">
        <v>0</v>
      </c>
      <c r="D44" s="16">
        <v>0</v>
      </c>
      <c r="E44" s="16">
        <v>0</v>
      </c>
      <c r="F44" s="23">
        <v>0</v>
      </c>
      <c r="G44" s="16">
        <v>0</v>
      </c>
      <c r="H44" s="508">
        <f t="shared" si="0"/>
        <v>0</v>
      </c>
      <c r="I44" s="508">
        <v>0</v>
      </c>
      <c r="J44" s="710">
        <v>0</v>
      </c>
      <c r="K44" s="673"/>
      <c r="L44" s="676"/>
    </row>
    <row r="45" spans="1:12">
      <c r="A45" s="483">
        <v>34</v>
      </c>
      <c r="B45" s="494" t="s">
        <v>475</v>
      </c>
      <c r="C45" s="16">
        <v>0</v>
      </c>
      <c r="D45" s="16">
        <v>0</v>
      </c>
      <c r="E45" s="16">
        <v>0</v>
      </c>
      <c r="F45" s="23">
        <v>0</v>
      </c>
      <c r="G45" s="16">
        <v>0</v>
      </c>
      <c r="H45" s="508">
        <f t="shared" si="0"/>
        <v>0</v>
      </c>
      <c r="I45" s="508">
        <v>0</v>
      </c>
      <c r="J45" s="710">
        <v>0</v>
      </c>
      <c r="K45" s="673"/>
      <c r="L45" s="676"/>
    </row>
    <row r="46" spans="1:12">
      <c r="A46" s="483">
        <v>35</v>
      </c>
      <c r="B46" s="494" t="s">
        <v>476</v>
      </c>
      <c r="C46" s="16">
        <v>18</v>
      </c>
      <c r="D46" s="16">
        <v>673</v>
      </c>
      <c r="E46" s="16">
        <v>312</v>
      </c>
      <c r="F46" s="23">
        <v>209976</v>
      </c>
      <c r="G46" s="16">
        <v>18</v>
      </c>
      <c r="H46" s="508">
        <f t="shared" si="0"/>
        <v>141336</v>
      </c>
      <c r="I46" s="508">
        <v>312</v>
      </c>
      <c r="J46" s="710">
        <v>453</v>
      </c>
      <c r="K46" s="673"/>
      <c r="L46" s="676"/>
    </row>
    <row r="47" spans="1:12">
      <c r="A47" s="483">
        <v>36</v>
      </c>
      <c r="B47" s="494" t="s">
        <v>491</v>
      </c>
      <c r="C47" s="16">
        <v>0</v>
      </c>
      <c r="D47" s="16">
        <v>0</v>
      </c>
      <c r="E47" s="16">
        <v>0</v>
      </c>
      <c r="F47" s="23">
        <v>0</v>
      </c>
      <c r="G47" s="16">
        <v>0</v>
      </c>
      <c r="H47" s="508">
        <f t="shared" si="0"/>
        <v>0</v>
      </c>
      <c r="I47" s="508">
        <v>0</v>
      </c>
      <c r="J47" s="710">
        <v>0</v>
      </c>
      <c r="K47" s="673"/>
      <c r="L47" s="676"/>
    </row>
    <row r="48" spans="1:12">
      <c r="A48" s="483">
        <v>37</v>
      </c>
      <c r="B48" s="494" t="s">
        <v>477</v>
      </c>
      <c r="C48" s="16">
        <v>38</v>
      </c>
      <c r="D48" s="16">
        <v>765</v>
      </c>
      <c r="E48" s="16">
        <v>312</v>
      </c>
      <c r="F48" s="23">
        <v>238680</v>
      </c>
      <c r="G48" s="16">
        <v>38</v>
      </c>
      <c r="H48" s="508">
        <f t="shared" si="0"/>
        <v>376539</v>
      </c>
      <c r="I48" s="508">
        <v>313</v>
      </c>
      <c r="J48" s="710">
        <v>1203</v>
      </c>
      <c r="K48" s="673"/>
      <c r="L48" s="676"/>
    </row>
    <row r="49" spans="1:12">
      <c r="A49" s="483">
        <v>38</v>
      </c>
      <c r="B49" s="494" t="s">
        <v>478</v>
      </c>
      <c r="C49" s="16">
        <v>0</v>
      </c>
      <c r="D49" s="16">
        <v>0</v>
      </c>
      <c r="E49" s="16">
        <v>0</v>
      </c>
      <c r="F49" s="23">
        <v>0</v>
      </c>
      <c r="G49" s="16">
        <v>0</v>
      </c>
      <c r="H49" s="508">
        <f t="shared" si="0"/>
        <v>0</v>
      </c>
      <c r="I49" s="508">
        <v>0</v>
      </c>
      <c r="J49" s="710">
        <v>0</v>
      </c>
      <c r="K49" s="673"/>
      <c r="L49" s="676"/>
    </row>
    <row r="50" spans="1:12">
      <c r="A50" s="483">
        <v>39</v>
      </c>
      <c r="B50" s="494" t="s">
        <v>479</v>
      </c>
      <c r="C50" s="16">
        <v>0</v>
      </c>
      <c r="D50" s="16">
        <v>0</v>
      </c>
      <c r="E50" s="16">
        <v>0</v>
      </c>
      <c r="F50" s="23">
        <v>0</v>
      </c>
      <c r="G50" s="16">
        <v>0</v>
      </c>
      <c r="H50" s="508">
        <f t="shared" si="0"/>
        <v>0</v>
      </c>
      <c r="I50" s="508">
        <v>0</v>
      </c>
      <c r="J50" s="710">
        <v>0</v>
      </c>
      <c r="K50" s="673"/>
      <c r="L50" s="676"/>
    </row>
    <row r="51" spans="1:12">
      <c r="A51" s="483">
        <v>40</v>
      </c>
      <c r="B51" s="494" t="s">
        <v>480</v>
      </c>
      <c r="C51" s="16">
        <v>0</v>
      </c>
      <c r="D51" s="16">
        <v>0</v>
      </c>
      <c r="E51" s="16">
        <v>0</v>
      </c>
      <c r="F51" s="23">
        <v>0</v>
      </c>
      <c r="G51" s="16">
        <v>0</v>
      </c>
      <c r="H51" s="508">
        <f t="shared" si="0"/>
        <v>0</v>
      </c>
      <c r="I51" s="508">
        <v>0</v>
      </c>
      <c r="J51" s="710">
        <v>0</v>
      </c>
      <c r="K51" s="673"/>
      <c r="L51" s="676"/>
    </row>
    <row r="52" spans="1:12">
      <c r="A52" s="483">
        <v>41</v>
      </c>
      <c r="B52" s="494" t="s">
        <v>481</v>
      </c>
      <c r="C52" s="16">
        <v>0</v>
      </c>
      <c r="D52" s="16">
        <v>0</v>
      </c>
      <c r="E52" s="16">
        <v>0</v>
      </c>
      <c r="F52" s="23">
        <v>0</v>
      </c>
      <c r="G52" s="16">
        <v>0</v>
      </c>
      <c r="H52" s="508">
        <f t="shared" si="0"/>
        <v>0</v>
      </c>
      <c r="I52" s="508">
        <v>0</v>
      </c>
      <c r="J52" s="710">
        <v>0</v>
      </c>
      <c r="K52" s="673"/>
      <c r="L52" s="676"/>
    </row>
    <row r="53" spans="1:12">
      <c r="A53" s="483">
        <v>42</v>
      </c>
      <c r="B53" s="494" t="s">
        <v>482</v>
      </c>
      <c r="C53" s="16">
        <v>0</v>
      </c>
      <c r="D53" s="16">
        <v>0</v>
      </c>
      <c r="E53" s="16">
        <v>0</v>
      </c>
      <c r="F53" s="23">
        <v>0</v>
      </c>
      <c r="G53" s="16">
        <v>0</v>
      </c>
      <c r="H53" s="508">
        <f t="shared" si="0"/>
        <v>0</v>
      </c>
      <c r="I53" s="508">
        <v>0</v>
      </c>
      <c r="J53" s="710">
        <v>0</v>
      </c>
      <c r="K53" s="673"/>
      <c r="L53" s="676"/>
    </row>
    <row r="54" spans="1:12">
      <c r="A54" s="483">
        <v>43</v>
      </c>
      <c r="B54" s="494" t="s">
        <v>483</v>
      </c>
      <c r="C54" s="16">
        <v>0</v>
      </c>
      <c r="D54" s="16">
        <v>0</v>
      </c>
      <c r="E54" s="16">
        <v>0</v>
      </c>
      <c r="F54" s="23">
        <v>0</v>
      </c>
      <c r="G54" s="16">
        <v>0</v>
      </c>
      <c r="H54" s="508">
        <f t="shared" si="0"/>
        <v>0</v>
      </c>
      <c r="I54" s="508">
        <v>0</v>
      </c>
      <c r="J54" s="710">
        <v>0</v>
      </c>
      <c r="K54" s="673"/>
      <c r="L54" s="676"/>
    </row>
    <row r="55" spans="1:12">
      <c r="A55" s="483">
        <v>44</v>
      </c>
      <c r="B55" s="494" t="s">
        <v>484</v>
      </c>
      <c r="C55" s="16">
        <v>0</v>
      </c>
      <c r="D55" s="16">
        <v>0</v>
      </c>
      <c r="E55" s="16">
        <v>0</v>
      </c>
      <c r="F55" s="23">
        <v>0</v>
      </c>
      <c r="G55" s="16">
        <v>0</v>
      </c>
      <c r="H55" s="508">
        <f t="shared" si="0"/>
        <v>0</v>
      </c>
      <c r="I55" s="508">
        <v>0</v>
      </c>
      <c r="J55" s="710">
        <v>0</v>
      </c>
      <c r="K55" s="673"/>
      <c r="L55" s="676"/>
    </row>
    <row r="56" spans="1:12">
      <c r="A56" s="483">
        <v>45</v>
      </c>
      <c r="B56" s="494" t="s">
        <v>485</v>
      </c>
      <c r="C56" s="16">
        <v>0</v>
      </c>
      <c r="D56" s="16">
        <v>0</v>
      </c>
      <c r="E56" s="16">
        <v>0</v>
      </c>
      <c r="F56" s="23">
        <v>0</v>
      </c>
      <c r="G56" s="16">
        <v>0</v>
      </c>
      <c r="H56" s="508">
        <f t="shared" si="0"/>
        <v>0</v>
      </c>
      <c r="I56" s="508">
        <v>0</v>
      </c>
      <c r="J56" s="710">
        <v>0</v>
      </c>
      <c r="K56" s="673"/>
      <c r="L56" s="676"/>
    </row>
    <row r="57" spans="1:12">
      <c r="A57" s="483">
        <v>46</v>
      </c>
      <c r="B57" s="494" t="s">
        <v>486</v>
      </c>
      <c r="C57" s="16">
        <v>0</v>
      </c>
      <c r="D57" s="16">
        <v>0</v>
      </c>
      <c r="E57" s="16">
        <v>0</v>
      </c>
      <c r="F57" s="23">
        <v>0</v>
      </c>
      <c r="G57" s="16">
        <v>0</v>
      </c>
      <c r="H57" s="508">
        <f t="shared" si="0"/>
        <v>0</v>
      </c>
      <c r="I57" s="508">
        <v>0</v>
      </c>
      <c r="J57" s="710">
        <v>0</v>
      </c>
      <c r="K57" s="673"/>
      <c r="L57" s="676"/>
    </row>
    <row r="58" spans="1:12">
      <c r="A58" s="483">
        <v>47</v>
      </c>
      <c r="B58" s="494" t="s">
        <v>487</v>
      </c>
      <c r="C58" s="16">
        <v>0</v>
      </c>
      <c r="D58" s="16">
        <v>0</v>
      </c>
      <c r="E58" s="16">
        <v>0</v>
      </c>
      <c r="F58" s="23">
        <v>0</v>
      </c>
      <c r="G58" s="16">
        <v>0</v>
      </c>
      <c r="H58" s="508">
        <f t="shared" si="0"/>
        <v>0</v>
      </c>
      <c r="I58" s="508">
        <v>0</v>
      </c>
      <c r="J58" s="710">
        <v>0</v>
      </c>
      <c r="K58" s="673"/>
      <c r="L58" s="676"/>
    </row>
    <row r="59" spans="1:12">
      <c r="A59" s="483">
        <v>48</v>
      </c>
      <c r="B59" s="494" t="s">
        <v>492</v>
      </c>
      <c r="C59" s="16">
        <v>0</v>
      </c>
      <c r="D59" s="16">
        <v>0</v>
      </c>
      <c r="E59" s="16">
        <v>0</v>
      </c>
      <c r="F59" s="23">
        <v>0</v>
      </c>
      <c r="G59" s="16">
        <v>0</v>
      </c>
      <c r="H59" s="508">
        <f t="shared" si="0"/>
        <v>0</v>
      </c>
      <c r="I59" s="508">
        <v>0</v>
      </c>
      <c r="J59" s="710">
        <v>0</v>
      </c>
      <c r="K59" s="673"/>
      <c r="L59" s="676"/>
    </row>
    <row r="60" spans="1:12">
      <c r="A60" s="483">
        <v>49</v>
      </c>
      <c r="B60" s="494" t="s">
        <v>493</v>
      </c>
      <c r="C60" s="16">
        <v>0</v>
      </c>
      <c r="D60" s="16">
        <v>0</v>
      </c>
      <c r="E60" s="16">
        <v>0</v>
      </c>
      <c r="F60" s="23">
        <v>0</v>
      </c>
      <c r="G60" s="16">
        <v>0</v>
      </c>
      <c r="H60" s="508">
        <f t="shared" si="0"/>
        <v>0</v>
      </c>
      <c r="I60" s="508">
        <v>0</v>
      </c>
      <c r="J60" s="710">
        <v>0</v>
      </c>
      <c r="K60" s="673"/>
      <c r="L60" s="676"/>
    </row>
    <row r="61" spans="1:12">
      <c r="A61" s="483">
        <v>50</v>
      </c>
      <c r="B61" s="494" t="s">
        <v>488</v>
      </c>
      <c r="C61" s="16">
        <v>0</v>
      </c>
      <c r="D61" s="16">
        <v>0</v>
      </c>
      <c r="E61" s="16">
        <v>0</v>
      </c>
      <c r="F61" s="23">
        <v>0</v>
      </c>
      <c r="G61" s="16">
        <v>0</v>
      </c>
      <c r="H61" s="508">
        <f t="shared" si="0"/>
        <v>0</v>
      </c>
      <c r="I61" s="508">
        <v>0</v>
      </c>
      <c r="J61" s="710">
        <v>0</v>
      </c>
      <c r="K61" s="673"/>
      <c r="L61" s="676"/>
    </row>
    <row r="62" spans="1:12">
      <c r="A62" s="483">
        <v>51</v>
      </c>
      <c r="B62" s="494" t="s">
        <v>494</v>
      </c>
      <c r="C62" s="16">
        <v>0</v>
      </c>
      <c r="D62" s="16">
        <v>0</v>
      </c>
      <c r="E62" s="16">
        <v>0</v>
      </c>
      <c r="F62" s="23">
        <v>0</v>
      </c>
      <c r="G62" s="16">
        <v>0</v>
      </c>
      <c r="H62" s="508">
        <f t="shared" si="0"/>
        <v>0</v>
      </c>
      <c r="I62" s="508">
        <v>0</v>
      </c>
      <c r="J62" s="710">
        <v>0</v>
      </c>
      <c r="K62" s="673"/>
      <c r="L62" s="676"/>
    </row>
    <row r="63" spans="1:12" s="687" customFormat="1">
      <c r="A63" s="719" t="s">
        <v>9</v>
      </c>
      <c r="B63" s="714"/>
      <c r="C63" s="714">
        <f>SUM(C12:C62)</f>
        <v>206</v>
      </c>
      <c r="D63" s="714">
        <f t="shared" ref="D63:J63" si="1">SUM(D12:D62)</f>
        <v>6583</v>
      </c>
      <c r="E63" s="714">
        <v>312</v>
      </c>
      <c r="F63" s="714">
        <f t="shared" si="1"/>
        <v>2053896</v>
      </c>
      <c r="G63" s="714">
        <f t="shared" si="1"/>
        <v>194</v>
      </c>
      <c r="H63" s="713">
        <f t="shared" si="0"/>
        <v>1612980</v>
      </c>
      <c r="I63" s="714">
        <v>290</v>
      </c>
      <c r="J63" s="714">
        <f t="shared" si="1"/>
        <v>5562</v>
      </c>
    </row>
    <row r="64" spans="1:12">
      <c r="A64" s="8"/>
      <c r="B64" s="25"/>
      <c r="C64" s="25"/>
      <c r="D64" s="19"/>
      <c r="E64" s="19"/>
      <c r="F64" s="19"/>
      <c r="G64" s="19"/>
      <c r="H64" s="19"/>
      <c r="I64" s="19"/>
      <c r="J64" s="19"/>
    </row>
    <row r="65" spans="1:10">
      <c r="A65" s="1364" t="s">
        <v>655</v>
      </c>
      <c r="B65" s="1364"/>
      <c r="C65" s="1364"/>
      <c r="D65" s="1364"/>
      <c r="E65" s="1364"/>
      <c r="F65" s="1364"/>
      <c r="G65" s="1364"/>
      <c r="H65" s="1364"/>
      <c r="I65" s="19"/>
      <c r="J65" s="19"/>
    </row>
    <row r="66" spans="1:10">
      <c r="A66" s="8"/>
      <c r="B66" s="25"/>
      <c r="C66" s="25"/>
      <c r="D66" s="19"/>
      <c r="E66" s="19"/>
      <c r="F66" s="19"/>
      <c r="G66" s="19"/>
      <c r="H66" s="19"/>
      <c r="I66" s="19"/>
      <c r="J66" s="19"/>
    </row>
    <row r="67" spans="1:10" ht="15.75" customHeight="1">
      <c r="A67" s="11" t="s">
        <v>5</v>
      </c>
      <c r="B67" s="11"/>
      <c r="C67" s="11"/>
      <c r="D67" s="11"/>
      <c r="E67" s="11"/>
      <c r="F67" s="11"/>
      <c r="G67" s="11"/>
      <c r="I67" s="1152" t="s">
        <v>6</v>
      </c>
      <c r="J67" s="1152"/>
    </row>
    <row r="68" spans="1:10" ht="12.7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</row>
    <row r="69" spans="1:10" ht="12.7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</row>
    <row r="70" spans="1:10">
      <c r="A70" s="11"/>
      <c r="B70" s="11"/>
      <c r="C70" s="11"/>
      <c r="E70" s="11"/>
      <c r="H70" s="1151" t="s">
        <v>55</v>
      </c>
      <c r="I70" s="1151"/>
      <c r="J70" s="1151"/>
    </row>
    <row r="74" spans="1:10">
      <c r="A74" s="1363"/>
      <c r="B74" s="1363"/>
      <c r="C74" s="1363"/>
      <c r="D74" s="1363"/>
      <c r="E74" s="1363"/>
      <c r="F74" s="1363"/>
      <c r="G74" s="1363"/>
      <c r="H74" s="1363"/>
      <c r="I74" s="1363"/>
      <c r="J74" s="1363"/>
    </row>
    <row r="76" spans="1:10">
      <c r="A76" s="1363"/>
      <c r="B76" s="1363"/>
      <c r="C76" s="1363"/>
      <c r="D76" s="1363"/>
      <c r="E76" s="1363"/>
      <c r="F76" s="1363"/>
      <c r="G76" s="1363"/>
      <c r="H76" s="1363"/>
      <c r="I76" s="1363"/>
      <c r="J76" s="1363"/>
    </row>
  </sheetData>
  <mergeCells count="16">
    <mergeCell ref="I67:J67"/>
    <mergeCell ref="E1:I1"/>
    <mergeCell ref="A2:J2"/>
    <mergeCell ref="A3:J3"/>
    <mergeCell ref="A5:J5"/>
    <mergeCell ref="H8:J8"/>
    <mergeCell ref="A9:A10"/>
    <mergeCell ref="B9:B10"/>
    <mergeCell ref="C9:F9"/>
    <mergeCell ref="G9:J9"/>
    <mergeCell ref="A65:H65"/>
    <mergeCell ref="A68:J68"/>
    <mergeCell ref="A69:J69"/>
    <mergeCell ref="H70:J70"/>
    <mergeCell ref="A74:J74"/>
    <mergeCell ref="A76:J76"/>
  </mergeCells>
  <printOptions horizontalCentered="1"/>
  <pageMargins left="0.34" right="0.42" top="0.23622047244094499" bottom="0" header="0.25" footer="0.16"/>
  <pageSetup paperSize="9" scale="99" orientation="landscape" r:id="rId1"/>
  <rowBreaks count="1" manualBreakCount="1">
    <brk id="39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P76"/>
  <sheetViews>
    <sheetView view="pageBreakPreview" zoomScale="115" zoomScaleSheetLayoutView="115" workbookViewId="0">
      <pane ySplit="11" topLeftCell="A45" activePane="bottomLeft" state="frozen"/>
      <selection activeCell="A67" sqref="A67:L67"/>
      <selection pane="bottomLeft" activeCell="L14" sqref="L14"/>
    </sheetView>
  </sheetViews>
  <sheetFormatPr defaultColWidth="9.140625" defaultRowHeight="12.75"/>
  <cols>
    <col min="1" max="1" width="7.42578125" style="285" customWidth="1"/>
    <col min="2" max="2" width="17.140625" style="285" customWidth="1"/>
    <col min="3" max="3" width="11" style="285" customWidth="1"/>
    <col min="4" max="4" width="10" style="285" customWidth="1"/>
    <col min="5" max="5" width="13.140625" style="285" customWidth="1"/>
    <col min="6" max="6" width="14.28515625" style="285" customWidth="1"/>
    <col min="7" max="7" width="13.28515625" style="285" customWidth="1"/>
    <col min="8" max="8" width="14.7109375" style="285" customWidth="1"/>
    <col min="9" max="9" width="16.7109375" style="285" customWidth="1"/>
    <col min="10" max="10" width="19.28515625" style="285" customWidth="1"/>
    <col min="11" max="11" width="10.85546875" style="285" customWidth="1"/>
    <col min="12" max="16384" width="9.140625" style="285"/>
  </cols>
  <sheetData>
    <row r="1" spans="1:16" customFormat="1">
      <c r="E1" s="1147"/>
      <c r="F1" s="1147"/>
      <c r="G1" s="1147"/>
      <c r="H1" s="1147"/>
      <c r="I1" s="1147"/>
      <c r="J1" s="470" t="s">
        <v>661</v>
      </c>
    </row>
    <row r="2" spans="1:16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6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6" customFormat="1" ht="14.25" customHeight="1"/>
    <row r="5" spans="1:16" ht="31.5" customHeight="1">
      <c r="A5" s="1211" t="s">
        <v>662</v>
      </c>
      <c r="B5" s="1211"/>
      <c r="C5" s="1211"/>
      <c r="D5" s="1211"/>
      <c r="E5" s="1211"/>
      <c r="F5" s="1211"/>
      <c r="G5" s="1211"/>
      <c r="H5" s="1211"/>
      <c r="I5" s="1211"/>
      <c r="J5" s="1211"/>
    </row>
    <row r="6" spans="1:16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</row>
    <row r="7" spans="1:16" ht="0.75" customHeight="1"/>
    <row r="8" spans="1:16">
      <c r="A8" s="1151" t="s">
        <v>96</v>
      </c>
      <c r="B8" s="1151"/>
      <c r="C8" s="460"/>
      <c r="H8" s="1221" t="s">
        <v>545</v>
      </c>
      <c r="I8" s="1221"/>
      <c r="J8" s="1221"/>
    </row>
    <row r="9" spans="1:16">
      <c r="A9" s="1204" t="s">
        <v>1</v>
      </c>
      <c r="B9" s="1204" t="s">
        <v>2</v>
      </c>
      <c r="C9" s="1163" t="s">
        <v>646</v>
      </c>
      <c r="D9" s="1164"/>
      <c r="E9" s="1164"/>
      <c r="F9" s="1165"/>
      <c r="G9" s="1163" t="s">
        <v>647</v>
      </c>
      <c r="H9" s="1164"/>
      <c r="I9" s="1164"/>
      <c r="J9" s="1165"/>
      <c r="O9" s="16"/>
      <c r="P9" s="19"/>
    </row>
    <row r="10" spans="1:16" s="466" customFormat="1" ht="51">
      <c r="A10" s="1204"/>
      <c r="B10" s="1204"/>
      <c r="C10" s="468" t="s">
        <v>648</v>
      </c>
      <c r="D10" s="468" t="s">
        <v>649</v>
      </c>
      <c r="E10" s="469" t="s">
        <v>663</v>
      </c>
      <c r="F10" s="469" t="s">
        <v>651</v>
      </c>
      <c r="G10" s="468" t="s">
        <v>648</v>
      </c>
      <c r="H10" s="474" t="s">
        <v>652</v>
      </c>
      <c r="I10" s="473" t="s">
        <v>653</v>
      </c>
      <c r="J10" s="468" t="s">
        <v>654</v>
      </c>
    </row>
    <row r="11" spans="1:16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9">
        <v>6</v>
      </c>
      <c r="G11" s="468">
        <v>7</v>
      </c>
      <c r="H11" s="481">
        <v>8</v>
      </c>
      <c r="I11" s="468">
        <v>9</v>
      </c>
      <c r="J11" s="468">
        <v>10</v>
      </c>
    </row>
    <row r="12" spans="1:16" ht="14.25">
      <c r="A12" s="483">
        <v>1</v>
      </c>
      <c r="B12" s="544" t="s">
        <v>501</v>
      </c>
      <c r="C12" s="545">
        <v>0</v>
      </c>
      <c r="D12" s="545">
        <v>0</v>
      </c>
      <c r="E12" s="545">
        <v>0</v>
      </c>
      <c r="F12" s="546">
        <v>0</v>
      </c>
      <c r="G12" s="545">
        <v>0</v>
      </c>
      <c r="H12" s="547">
        <f>I12*J12</f>
        <v>0</v>
      </c>
      <c r="I12" s="547">
        <v>0</v>
      </c>
      <c r="J12" s="547">
        <v>0</v>
      </c>
    </row>
    <row r="13" spans="1:16" ht="14.25">
      <c r="A13" s="483">
        <v>2</v>
      </c>
      <c r="B13" s="544" t="s">
        <v>445</v>
      </c>
      <c r="C13" s="545">
        <v>0</v>
      </c>
      <c r="D13" s="545">
        <v>0</v>
      </c>
      <c r="E13" s="545">
        <v>0</v>
      </c>
      <c r="F13" s="546">
        <v>0</v>
      </c>
      <c r="G13" s="545">
        <v>0</v>
      </c>
      <c r="H13" s="547">
        <f t="shared" ref="H13:H63" si="0">I13*J13</f>
        <v>0</v>
      </c>
      <c r="I13" s="547">
        <v>0</v>
      </c>
      <c r="J13" s="547">
        <v>0</v>
      </c>
      <c r="K13" s="676"/>
    </row>
    <row r="14" spans="1:16" ht="14.25">
      <c r="A14" s="483">
        <v>3</v>
      </c>
      <c r="B14" s="544" t="s">
        <v>497</v>
      </c>
      <c r="C14" s="545">
        <v>0</v>
      </c>
      <c r="D14" s="545">
        <v>0</v>
      </c>
      <c r="E14" s="545">
        <v>0</v>
      </c>
      <c r="F14" s="546">
        <v>0</v>
      </c>
      <c r="G14" s="545">
        <v>0</v>
      </c>
      <c r="H14" s="547">
        <f t="shared" si="0"/>
        <v>0</v>
      </c>
      <c r="I14" s="547">
        <v>0</v>
      </c>
      <c r="J14" s="547">
        <v>0</v>
      </c>
      <c r="K14" s="676"/>
    </row>
    <row r="15" spans="1:16" ht="14.25">
      <c r="A15" s="483">
        <v>4</v>
      </c>
      <c r="B15" s="548" t="s">
        <v>447</v>
      </c>
      <c r="C15" s="545">
        <v>1118</v>
      </c>
      <c r="D15" s="545">
        <v>41269</v>
      </c>
      <c r="E15" s="545">
        <v>40</v>
      </c>
      <c r="F15" s="546">
        <f t="shared" ref="F15:F17" si="1">D15*E15</f>
        <v>1650760</v>
      </c>
      <c r="G15" s="545">
        <v>1118</v>
      </c>
      <c r="H15" s="547">
        <f t="shared" si="0"/>
        <v>1448538</v>
      </c>
      <c r="I15" s="547">
        <v>39</v>
      </c>
      <c r="J15" s="547">
        <v>37142</v>
      </c>
      <c r="K15" s="676"/>
    </row>
    <row r="16" spans="1:16" ht="14.25">
      <c r="A16" s="483">
        <v>5</v>
      </c>
      <c r="B16" s="549" t="s">
        <v>448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547">
        <f t="shared" si="0"/>
        <v>0</v>
      </c>
      <c r="I16" s="545">
        <v>0</v>
      </c>
      <c r="J16" s="545">
        <v>0</v>
      </c>
      <c r="K16" s="676"/>
    </row>
    <row r="17" spans="1:12" ht="14.25">
      <c r="A17" s="483">
        <v>6</v>
      </c>
      <c r="B17" s="549" t="s">
        <v>449</v>
      </c>
      <c r="C17" s="545">
        <v>0</v>
      </c>
      <c r="D17" s="545">
        <v>0</v>
      </c>
      <c r="E17" s="545">
        <v>0</v>
      </c>
      <c r="F17" s="546">
        <f t="shared" si="1"/>
        <v>0</v>
      </c>
      <c r="G17" s="545">
        <v>0</v>
      </c>
      <c r="H17" s="547">
        <f t="shared" si="0"/>
        <v>0</v>
      </c>
      <c r="I17" s="547">
        <v>0</v>
      </c>
      <c r="J17" s="547">
        <v>0</v>
      </c>
      <c r="K17" s="676"/>
    </row>
    <row r="18" spans="1:12" ht="14.25">
      <c r="A18" s="483">
        <v>7</v>
      </c>
      <c r="B18" s="549" t="s">
        <v>450</v>
      </c>
      <c r="C18" s="545">
        <v>0</v>
      </c>
      <c r="D18" s="545">
        <v>0</v>
      </c>
      <c r="E18" s="545">
        <v>0</v>
      </c>
      <c r="F18" s="545">
        <f>D18*E18</f>
        <v>0</v>
      </c>
      <c r="G18" s="545">
        <v>0</v>
      </c>
      <c r="H18" s="547">
        <f t="shared" si="0"/>
        <v>0</v>
      </c>
      <c r="I18" s="545">
        <v>0</v>
      </c>
      <c r="J18" s="545">
        <v>0</v>
      </c>
      <c r="K18" s="676"/>
    </row>
    <row r="19" spans="1:12" s="257" customFormat="1" ht="14.25">
      <c r="A19" s="511">
        <v>8</v>
      </c>
      <c r="B19" s="549" t="s">
        <v>451</v>
      </c>
      <c r="C19" s="550">
        <v>1829</v>
      </c>
      <c r="D19" s="550">
        <v>56813</v>
      </c>
      <c r="E19" s="550">
        <v>40</v>
      </c>
      <c r="F19" s="550">
        <f t="shared" ref="F19:F62" si="2">D19*E19</f>
        <v>2272520</v>
      </c>
      <c r="G19" s="550">
        <v>1829</v>
      </c>
      <c r="H19" s="547">
        <f t="shared" si="0"/>
        <v>886275</v>
      </c>
      <c r="I19" s="551">
        <v>39</v>
      </c>
      <c r="J19" s="551">
        <v>22725</v>
      </c>
      <c r="K19" s="676"/>
      <c r="L19" s="552"/>
    </row>
    <row r="20" spans="1:12" ht="14.25">
      <c r="A20" s="483">
        <v>9</v>
      </c>
      <c r="B20" s="549" t="s">
        <v>452</v>
      </c>
      <c r="C20" s="545">
        <v>0</v>
      </c>
      <c r="D20" s="545">
        <v>0</v>
      </c>
      <c r="E20" s="545">
        <v>0</v>
      </c>
      <c r="F20" s="545">
        <f t="shared" si="2"/>
        <v>0</v>
      </c>
      <c r="G20" s="545">
        <v>0</v>
      </c>
      <c r="H20" s="547">
        <f t="shared" si="0"/>
        <v>0</v>
      </c>
      <c r="I20" s="547">
        <v>0</v>
      </c>
      <c r="J20" s="547">
        <v>0</v>
      </c>
      <c r="K20" s="676"/>
    </row>
    <row r="21" spans="1:12" ht="14.25">
      <c r="A21" s="483">
        <v>10</v>
      </c>
      <c r="B21" s="549" t="s">
        <v>453</v>
      </c>
      <c r="C21" s="545">
        <v>0</v>
      </c>
      <c r="D21" s="545">
        <v>0</v>
      </c>
      <c r="E21" s="545">
        <v>0</v>
      </c>
      <c r="F21" s="545">
        <f t="shared" si="2"/>
        <v>0</v>
      </c>
      <c r="G21" s="545">
        <v>0</v>
      </c>
      <c r="H21" s="547">
        <f t="shared" si="0"/>
        <v>0</v>
      </c>
      <c r="I21" s="547">
        <v>0</v>
      </c>
      <c r="J21" s="547">
        <v>0</v>
      </c>
      <c r="K21" s="676"/>
    </row>
    <row r="22" spans="1:12" s="257" customFormat="1" ht="14.25">
      <c r="A22" s="511">
        <v>11</v>
      </c>
      <c r="B22" s="549" t="s">
        <v>454</v>
      </c>
      <c r="C22" s="550">
        <v>1913</v>
      </c>
      <c r="D22" s="550">
        <v>7698</v>
      </c>
      <c r="E22" s="550">
        <v>40</v>
      </c>
      <c r="F22" s="545">
        <f t="shared" si="2"/>
        <v>307920</v>
      </c>
      <c r="G22" s="550">
        <v>1915</v>
      </c>
      <c r="H22" s="547">
        <f t="shared" si="0"/>
        <v>167739</v>
      </c>
      <c r="I22" s="551">
        <v>39</v>
      </c>
      <c r="J22" s="551">
        <v>4301</v>
      </c>
      <c r="K22" s="676"/>
      <c r="L22" s="553"/>
    </row>
    <row r="23" spans="1:12" ht="14.25">
      <c r="A23" s="483">
        <v>12</v>
      </c>
      <c r="B23" s="549" t="s">
        <v>455</v>
      </c>
      <c r="C23" s="545">
        <v>0</v>
      </c>
      <c r="D23" s="545">
        <v>0</v>
      </c>
      <c r="E23" s="545">
        <v>0</v>
      </c>
      <c r="F23" s="545">
        <f t="shared" si="2"/>
        <v>0</v>
      </c>
      <c r="G23" s="545">
        <v>0</v>
      </c>
      <c r="H23" s="547">
        <f t="shared" si="0"/>
        <v>0</v>
      </c>
      <c r="I23" s="547">
        <v>0</v>
      </c>
      <c r="J23" s="547">
        <v>0</v>
      </c>
      <c r="K23" s="676"/>
    </row>
    <row r="24" spans="1:12" ht="14.25">
      <c r="A24" s="483">
        <v>13</v>
      </c>
      <c r="B24" s="549" t="s">
        <v>456</v>
      </c>
      <c r="C24" s="545">
        <v>1515</v>
      </c>
      <c r="D24" s="545">
        <v>64058</v>
      </c>
      <c r="E24" s="545">
        <v>40</v>
      </c>
      <c r="F24" s="545">
        <f t="shared" si="2"/>
        <v>2562320</v>
      </c>
      <c r="G24" s="545">
        <v>1406</v>
      </c>
      <c r="H24" s="547">
        <f t="shared" si="0"/>
        <v>2347293</v>
      </c>
      <c r="I24" s="547">
        <v>39</v>
      </c>
      <c r="J24" s="547">
        <v>60187</v>
      </c>
      <c r="K24" s="676"/>
    </row>
    <row r="25" spans="1:12" s="257" customFormat="1" ht="14.25">
      <c r="A25" s="511">
        <v>14</v>
      </c>
      <c r="B25" s="549" t="s">
        <v>457</v>
      </c>
      <c r="C25" s="550">
        <v>801</v>
      </c>
      <c r="D25" s="550">
        <v>17132</v>
      </c>
      <c r="E25" s="550">
        <v>40</v>
      </c>
      <c r="F25" s="550">
        <f t="shared" si="2"/>
        <v>685280</v>
      </c>
      <c r="G25" s="550">
        <v>801</v>
      </c>
      <c r="H25" s="547">
        <f t="shared" si="0"/>
        <v>569712</v>
      </c>
      <c r="I25" s="551">
        <v>39</v>
      </c>
      <c r="J25" s="551">
        <v>14608</v>
      </c>
      <c r="K25" s="676"/>
    </row>
    <row r="26" spans="1:12" ht="14.25">
      <c r="A26" s="483">
        <v>15</v>
      </c>
      <c r="B26" s="549" t="s">
        <v>458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547">
        <f t="shared" si="0"/>
        <v>0</v>
      </c>
      <c r="I26" s="545">
        <v>0</v>
      </c>
      <c r="J26" s="545">
        <v>0</v>
      </c>
      <c r="K26" s="676"/>
    </row>
    <row r="27" spans="1:12" ht="14.25">
      <c r="A27" s="483">
        <v>16</v>
      </c>
      <c r="B27" s="549" t="s">
        <v>459</v>
      </c>
      <c r="C27" s="545">
        <v>0</v>
      </c>
      <c r="D27" s="545">
        <v>0</v>
      </c>
      <c r="E27" s="545">
        <v>0</v>
      </c>
      <c r="F27" s="545">
        <f t="shared" si="2"/>
        <v>0</v>
      </c>
      <c r="G27" s="545">
        <v>0</v>
      </c>
      <c r="H27" s="547">
        <f t="shared" si="0"/>
        <v>0</v>
      </c>
      <c r="I27" s="547">
        <v>0</v>
      </c>
      <c r="J27" s="547">
        <v>0</v>
      </c>
      <c r="K27" s="676"/>
    </row>
    <row r="28" spans="1:12" ht="14.25">
      <c r="A28" s="483">
        <v>17</v>
      </c>
      <c r="B28" s="549" t="s">
        <v>460</v>
      </c>
      <c r="C28" s="545">
        <v>0</v>
      </c>
      <c r="D28" s="545">
        <v>0</v>
      </c>
      <c r="E28" s="545">
        <v>0</v>
      </c>
      <c r="F28" s="545">
        <f t="shared" si="2"/>
        <v>0</v>
      </c>
      <c r="G28" s="545">
        <v>0</v>
      </c>
      <c r="H28" s="547">
        <f t="shared" si="0"/>
        <v>0</v>
      </c>
      <c r="I28" s="547">
        <v>0</v>
      </c>
      <c r="J28" s="547">
        <v>0</v>
      </c>
      <c r="K28" s="676"/>
    </row>
    <row r="29" spans="1:12" ht="14.25">
      <c r="A29" s="483">
        <v>18</v>
      </c>
      <c r="B29" s="549" t="s">
        <v>461</v>
      </c>
      <c r="C29" s="545">
        <v>0</v>
      </c>
      <c r="D29" s="545">
        <v>0</v>
      </c>
      <c r="E29" s="545">
        <v>0</v>
      </c>
      <c r="F29" s="545">
        <v>0</v>
      </c>
      <c r="G29" s="545">
        <v>0</v>
      </c>
      <c r="H29" s="547">
        <f t="shared" si="0"/>
        <v>0</v>
      </c>
      <c r="I29" s="545">
        <v>0</v>
      </c>
      <c r="J29" s="545">
        <v>0</v>
      </c>
      <c r="K29" s="676"/>
    </row>
    <row r="30" spans="1:12" ht="14.25">
      <c r="A30" s="483">
        <v>19</v>
      </c>
      <c r="B30" s="549" t="s">
        <v>462</v>
      </c>
      <c r="C30" s="545">
        <v>1308</v>
      </c>
      <c r="D30" s="545">
        <v>21997</v>
      </c>
      <c r="E30" s="545">
        <v>40</v>
      </c>
      <c r="F30" s="545">
        <f t="shared" si="2"/>
        <v>879880</v>
      </c>
      <c r="G30" s="545">
        <v>1305</v>
      </c>
      <c r="H30" s="547">
        <f t="shared" si="0"/>
        <v>563199</v>
      </c>
      <c r="I30" s="547">
        <v>39</v>
      </c>
      <c r="J30" s="547">
        <v>14441</v>
      </c>
      <c r="K30" s="676"/>
    </row>
    <row r="31" spans="1:12" ht="14.25">
      <c r="A31" s="483">
        <v>20</v>
      </c>
      <c r="B31" s="549" t="s">
        <v>463</v>
      </c>
      <c r="C31" s="545">
        <v>0</v>
      </c>
      <c r="D31" s="545">
        <v>0</v>
      </c>
      <c r="E31" s="545">
        <v>0</v>
      </c>
      <c r="F31" s="545">
        <f t="shared" si="2"/>
        <v>0</v>
      </c>
      <c r="G31" s="545">
        <v>0</v>
      </c>
      <c r="H31" s="547">
        <f t="shared" si="0"/>
        <v>0</v>
      </c>
      <c r="I31" s="545">
        <v>0</v>
      </c>
      <c r="J31" s="545">
        <v>0</v>
      </c>
      <c r="K31" s="676"/>
    </row>
    <row r="32" spans="1:12" ht="14.25">
      <c r="A32" s="483">
        <v>21</v>
      </c>
      <c r="B32" s="549" t="s">
        <v>464</v>
      </c>
      <c r="C32" s="545">
        <v>0</v>
      </c>
      <c r="D32" s="545">
        <v>0</v>
      </c>
      <c r="E32" s="545">
        <v>0</v>
      </c>
      <c r="F32" s="545">
        <v>0</v>
      </c>
      <c r="G32" s="545">
        <v>0</v>
      </c>
      <c r="H32" s="547">
        <f t="shared" si="0"/>
        <v>0</v>
      </c>
      <c r="I32" s="545">
        <v>0</v>
      </c>
      <c r="J32" s="545">
        <v>0</v>
      </c>
      <c r="K32" s="676"/>
    </row>
    <row r="33" spans="1:11" ht="14.25">
      <c r="A33" s="483">
        <v>22</v>
      </c>
      <c r="B33" s="549" t="s">
        <v>465</v>
      </c>
      <c r="C33" s="545">
        <v>0</v>
      </c>
      <c r="D33" s="545">
        <v>0</v>
      </c>
      <c r="E33" s="545">
        <v>0</v>
      </c>
      <c r="F33" s="545">
        <f t="shared" si="2"/>
        <v>0</v>
      </c>
      <c r="G33" s="545">
        <v>0</v>
      </c>
      <c r="H33" s="547">
        <f t="shared" si="0"/>
        <v>0</v>
      </c>
      <c r="I33" s="545">
        <v>0</v>
      </c>
      <c r="J33" s="545">
        <v>0</v>
      </c>
      <c r="K33" s="676"/>
    </row>
    <row r="34" spans="1:11" ht="14.25">
      <c r="A34" s="483">
        <v>23</v>
      </c>
      <c r="B34" s="549" t="s">
        <v>466</v>
      </c>
      <c r="C34" s="545">
        <v>0</v>
      </c>
      <c r="D34" s="545">
        <v>0</v>
      </c>
      <c r="E34" s="545">
        <v>0</v>
      </c>
      <c r="F34" s="545">
        <f t="shared" si="2"/>
        <v>0</v>
      </c>
      <c r="G34" s="545">
        <v>0</v>
      </c>
      <c r="H34" s="547">
        <f t="shared" si="0"/>
        <v>0</v>
      </c>
      <c r="I34" s="547">
        <v>0</v>
      </c>
      <c r="J34" s="547">
        <v>0</v>
      </c>
      <c r="K34" s="676"/>
    </row>
    <row r="35" spans="1:11" ht="14.25">
      <c r="A35" s="483">
        <v>24</v>
      </c>
      <c r="B35" s="549" t="s">
        <v>489</v>
      </c>
      <c r="C35" s="545">
        <v>0</v>
      </c>
      <c r="D35" s="545">
        <v>0</v>
      </c>
      <c r="E35" s="545">
        <v>0</v>
      </c>
      <c r="F35" s="545">
        <f t="shared" si="2"/>
        <v>0</v>
      </c>
      <c r="G35" s="545">
        <v>0</v>
      </c>
      <c r="H35" s="547">
        <f t="shared" si="0"/>
        <v>0</v>
      </c>
      <c r="I35" s="545">
        <v>0</v>
      </c>
      <c r="J35" s="545">
        <v>0</v>
      </c>
      <c r="K35" s="676"/>
    </row>
    <row r="36" spans="1:11" ht="14.25">
      <c r="A36" s="483">
        <v>25</v>
      </c>
      <c r="B36" s="549" t="s">
        <v>467</v>
      </c>
      <c r="C36" s="545">
        <v>0</v>
      </c>
      <c r="D36" s="545">
        <v>0</v>
      </c>
      <c r="E36" s="545">
        <v>0</v>
      </c>
      <c r="F36" s="545">
        <f t="shared" si="2"/>
        <v>0</v>
      </c>
      <c r="G36" s="545">
        <v>0</v>
      </c>
      <c r="H36" s="547">
        <f t="shared" si="0"/>
        <v>0</v>
      </c>
      <c r="I36" s="545">
        <v>0</v>
      </c>
      <c r="J36" s="545">
        <v>0</v>
      </c>
      <c r="K36" s="676"/>
    </row>
    <row r="37" spans="1:11" ht="14.25">
      <c r="A37" s="483">
        <v>26</v>
      </c>
      <c r="B37" s="549" t="s">
        <v>468</v>
      </c>
      <c r="C37" s="545">
        <v>0</v>
      </c>
      <c r="D37" s="545">
        <v>0</v>
      </c>
      <c r="E37" s="545">
        <v>0</v>
      </c>
      <c r="F37" s="545">
        <f t="shared" si="2"/>
        <v>0</v>
      </c>
      <c r="G37" s="545">
        <v>0</v>
      </c>
      <c r="H37" s="547">
        <f t="shared" si="0"/>
        <v>0</v>
      </c>
      <c r="I37" s="545">
        <v>0</v>
      </c>
      <c r="J37" s="545">
        <v>0</v>
      </c>
      <c r="K37" s="676"/>
    </row>
    <row r="38" spans="1:11" ht="14.25">
      <c r="A38" s="483">
        <v>27</v>
      </c>
      <c r="B38" s="549" t="s">
        <v>469</v>
      </c>
      <c r="C38" s="545">
        <v>0</v>
      </c>
      <c r="D38" s="545">
        <v>0</v>
      </c>
      <c r="E38" s="545">
        <v>0</v>
      </c>
      <c r="F38" s="545">
        <f t="shared" si="2"/>
        <v>0</v>
      </c>
      <c r="G38" s="545">
        <v>0</v>
      </c>
      <c r="H38" s="547">
        <f t="shared" si="0"/>
        <v>0</v>
      </c>
      <c r="I38" s="547">
        <v>0</v>
      </c>
      <c r="J38" s="547">
        <v>0</v>
      </c>
      <c r="K38" s="676"/>
    </row>
    <row r="39" spans="1:11" ht="14.25">
      <c r="A39" s="483">
        <v>28</v>
      </c>
      <c r="B39" s="549" t="s">
        <v>470</v>
      </c>
      <c r="C39" s="545">
        <v>0</v>
      </c>
      <c r="D39" s="545">
        <v>0</v>
      </c>
      <c r="E39" s="545">
        <v>0</v>
      </c>
      <c r="F39" s="545">
        <v>0</v>
      </c>
      <c r="G39" s="545">
        <v>0</v>
      </c>
      <c r="H39" s="547">
        <f t="shared" si="0"/>
        <v>0</v>
      </c>
      <c r="I39" s="547">
        <v>0</v>
      </c>
      <c r="J39" s="547">
        <v>0</v>
      </c>
      <c r="K39" s="676"/>
    </row>
    <row r="40" spans="1:11" ht="14.25">
      <c r="A40" s="483">
        <v>29</v>
      </c>
      <c r="B40" s="549" t="s">
        <v>490</v>
      </c>
      <c r="C40" s="545">
        <v>0</v>
      </c>
      <c r="D40" s="545">
        <v>0</v>
      </c>
      <c r="E40" s="545">
        <v>0</v>
      </c>
      <c r="F40" s="545">
        <f t="shared" si="2"/>
        <v>0</v>
      </c>
      <c r="G40" s="545">
        <v>0</v>
      </c>
      <c r="H40" s="547">
        <f t="shared" si="0"/>
        <v>0</v>
      </c>
      <c r="I40" s="545">
        <v>0</v>
      </c>
      <c r="J40" s="545">
        <v>0</v>
      </c>
      <c r="K40" s="676"/>
    </row>
    <row r="41" spans="1:11" ht="14.25">
      <c r="A41" s="483">
        <v>30</v>
      </c>
      <c r="B41" s="549" t="s">
        <v>471</v>
      </c>
      <c r="C41" s="545">
        <v>2047</v>
      </c>
      <c r="D41" s="545">
        <v>85624</v>
      </c>
      <c r="E41" s="545">
        <v>40</v>
      </c>
      <c r="F41" s="545">
        <f t="shared" si="2"/>
        <v>3424960</v>
      </c>
      <c r="G41" s="545">
        <v>2039</v>
      </c>
      <c r="H41" s="547">
        <f t="shared" si="0"/>
        <v>1564563</v>
      </c>
      <c r="I41" s="547">
        <v>39</v>
      </c>
      <c r="J41" s="547">
        <v>40117</v>
      </c>
      <c r="K41" s="676"/>
    </row>
    <row r="42" spans="1:11" ht="14.25">
      <c r="A42" s="483">
        <v>31</v>
      </c>
      <c r="B42" s="549" t="s">
        <v>472</v>
      </c>
      <c r="C42" s="545">
        <v>0</v>
      </c>
      <c r="D42" s="545">
        <v>0</v>
      </c>
      <c r="E42" s="545">
        <v>0</v>
      </c>
      <c r="F42" s="545">
        <f t="shared" si="2"/>
        <v>0</v>
      </c>
      <c r="G42" s="545">
        <v>0</v>
      </c>
      <c r="H42" s="547">
        <f t="shared" si="0"/>
        <v>0</v>
      </c>
      <c r="I42" s="547">
        <v>0</v>
      </c>
      <c r="J42" s="547">
        <v>0</v>
      </c>
      <c r="K42" s="676"/>
    </row>
    <row r="43" spans="1:11" ht="14.25">
      <c r="A43" s="483">
        <v>32</v>
      </c>
      <c r="B43" s="549" t="s">
        <v>473</v>
      </c>
      <c r="C43" s="545">
        <v>0</v>
      </c>
      <c r="D43" s="545">
        <v>0</v>
      </c>
      <c r="E43" s="545">
        <v>0</v>
      </c>
      <c r="F43" s="545">
        <f t="shared" si="2"/>
        <v>0</v>
      </c>
      <c r="G43" s="545">
        <v>0</v>
      </c>
      <c r="H43" s="547">
        <f t="shared" si="0"/>
        <v>0</v>
      </c>
      <c r="I43" s="547">
        <v>0</v>
      </c>
      <c r="J43" s="547">
        <v>0</v>
      </c>
      <c r="K43" s="676"/>
    </row>
    <row r="44" spans="1:11" s="257" customFormat="1" ht="14.25">
      <c r="A44" s="511">
        <v>33</v>
      </c>
      <c r="B44" s="549" t="s">
        <v>474</v>
      </c>
      <c r="C44" s="550">
        <v>1609</v>
      </c>
      <c r="D44" s="550">
        <v>54840</v>
      </c>
      <c r="E44" s="550">
        <v>40</v>
      </c>
      <c r="F44" s="550">
        <f t="shared" si="2"/>
        <v>2193600</v>
      </c>
      <c r="G44" s="550">
        <v>1605</v>
      </c>
      <c r="H44" s="547">
        <f t="shared" si="0"/>
        <v>965874</v>
      </c>
      <c r="I44" s="551">
        <v>39</v>
      </c>
      <c r="J44" s="551">
        <v>24766</v>
      </c>
      <c r="K44" s="676"/>
    </row>
    <row r="45" spans="1:11" ht="14.25">
      <c r="A45" s="483">
        <v>34</v>
      </c>
      <c r="B45" s="549" t="s">
        <v>475</v>
      </c>
      <c r="C45" s="545">
        <v>0</v>
      </c>
      <c r="D45" s="545">
        <v>0</v>
      </c>
      <c r="E45" s="545">
        <v>0</v>
      </c>
      <c r="F45" s="545">
        <f t="shared" si="2"/>
        <v>0</v>
      </c>
      <c r="G45" s="545">
        <v>0</v>
      </c>
      <c r="H45" s="547">
        <f t="shared" si="0"/>
        <v>0</v>
      </c>
      <c r="I45" s="547">
        <v>0</v>
      </c>
      <c r="J45" s="547">
        <v>0</v>
      </c>
      <c r="K45" s="676"/>
    </row>
    <row r="46" spans="1:11" ht="14.25">
      <c r="A46" s="483">
        <v>35</v>
      </c>
      <c r="B46" s="549" t="s">
        <v>476</v>
      </c>
      <c r="C46" s="545">
        <v>0</v>
      </c>
      <c r="D46" s="545">
        <v>0</v>
      </c>
      <c r="E46" s="545">
        <v>0</v>
      </c>
      <c r="F46" s="545">
        <f t="shared" si="2"/>
        <v>0</v>
      </c>
      <c r="G46" s="545">
        <v>0</v>
      </c>
      <c r="H46" s="547">
        <f t="shared" si="0"/>
        <v>0</v>
      </c>
      <c r="I46" s="545">
        <v>0</v>
      </c>
      <c r="J46" s="545">
        <v>0</v>
      </c>
      <c r="K46" s="676"/>
    </row>
    <row r="47" spans="1:11" ht="14.25">
      <c r="A47" s="483">
        <v>36</v>
      </c>
      <c r="B47" s="549" t="s">
        <v>491</v>
      </c>
      <c r="C47" s="545">
        <v>0</v>
      </c>
      <c r="D47" s="545">
        <v>0</v>
      </c>
      <c r="E47" s="545">
        <v>0</v>
      </c>
      <c r="F47" s="545">
        <v>0</v>
      </c>
      <c r="G47" s="545">
        <v>0</v>
      </c>
      <c r="H47" s="547">
        <f t="shared" si="0"/>
        <v>0</v>
      </c>
      <c r="I47" s="545">
        <v>0</v>
      </c>
      <c r="J47" s="545">
        <v>0</v>
      </c>
      <c r="K47" s="676"/>
    </row>
    <row r="48" spans="1:11" ht="14.25">
      <c r="A48" s="483">
        <v>37</v>
      </c>
      <c r="B48" s="549" t="s">
        <v>477</v>
      </c>
      <c r="C48" s="545">
        <v>0</v>
      </c>
      <c r="D48" s="545">
        <v>0</v>
      </c>
      <c r="E48" s="545">
        <v>0</v>
      </c>
      <c r="F48" s="545">
        <f t="shared" si="2"/>
        <v>0</v>
      </c>
      <c r="G48" s="545">
        <v>0</v>
      </c>
      <c r="H48" s="547">
        <f t="shared" si="0"/>
        <v>0</v>
      </c>
      <c r="I48" s="545">
        <v>0</v>
      </c>
      <c r="J48" s="545">
        <v>0</v>
      </c>
      <c r="K48" s="676"/>
    </row>
    <row r="49" spans="1:12" ht="14.25">
      <c r="A49" s="483">
        <v>38</v>
      </c>
      <c r="B49" s="549" t="s">
        <v>478</v>
      </c>
      <c r="C49" s="545">
        <v>2196</v>
      </c>
      <c r="D49" s="545">
        <v>43727</v>
      </c>
      <c r="E49" s="545">
        <v>40</v>
      </c>
      <c r="F49" s="545">
        <f t="shared" si="2"/>
        <v>1749080</v>
      </c>
      <c r="G49" s="545">
        <v>2196</v>
      </c>
      <c r="H49" s="547">
        <f t="shared" si="0"/>
        <v>1046838</v>
      </c>
      <c r="I49" s="547">
        <v>39</v>
      </c>
      <c r="J49" s="547">
        <v>26842</v>
      </c>
      <c r="K49" s="676"/>
    </row>
    <row r="50" spans="1:12" s="257" customFormat="1" ht="14.25">
      <c r="A50" s="511">
        <v>39</v>
      </c>
      <c r="B50" s="549" t="s">
        <v>479</v>
      </c>
      <c r="C50" s="550">
        <v>2675</v>
      </c>
      <c r="D50" s="550">
        <v>83171</v>
      </c>
      <c r="E50" s="550">
        <v>40</v>
      </c>
      <c r="F50" s="550">
        <f t="shared" si="2"/>
        <v>3326840</v>
      </c>
      <c r="G50" s="550">
        <v>2666</v>
      </c>
      <c r="H50" s="547">
        <f t="shared" si="0"/>
        <v>3193600</v>
      </c>
      <c r="I50" s="551">
        <v>40</v>
      </c>
      <c r="J50" s="551">
        <v>79840</v>
      </c>
      <c r="K50" s="676"/>
    </row>
    <row r="51" spans="1:12" ht="14.25">
      <c r="A51" s="483">
        <v>40</v>
      </c>
      <c r="B51" s="549" t="s">
        <v>480</v>
      </c>
      <c r="C51" s="545">
        <v>0</v>
      </c>
      <c r="D51" s="545">
        <v>0</v>
      </c>
      <c r="E51" s="545">
        <v>0</v>
      </c>
      <c r="F51" s="545">
        <f t="shared" si="2"/>
        <v>0</v>
      </c>
      <c r="G51" s="545">
        <v>0</v>
      </c>
      <c r="H51" s="547">
        <f t="shared" si="0"/>
        <v>0</v>
      </c>
      <c r="I51" s="547">
        <v>0</v>
      </c>
      <c r="J51" s="547">
        <v>0</v>
      </c>
      <c r="K51" s="676"/>
    </row>
    <row r="52" spans="1:12" ht="14.25">
      <c r="A52" s="483">
        <v>41</v>
      </c>
      <c r="B52" s="549" t="s">
        <v>481</v>
      </c>
      <c r="C52" s="545">
        <v>0</v>
      </c>
      <c r="D52" s="545">
        <v>0</v>
      </c>
      <c r="E52" s="545">
        <v>0</v>
      </c>
      <c r="F52" s="545">
        <f t="shared" si="2"/>
        <v>0</v>
      </c>
      <c r="G52" s="545">
        <v>0</v>
      </c>
      <c r="H52" s="547">
        <f t="shared" si="0"/>
        <v>0</v>
      </c>
      <c r="I52" s="547">
        <v>0</v>
      </c>
      <c r="J52" s="547">
        <v>0</v>
      </c>
      <c r="K52" s="676"/>
    </row>
    <row r="53" spans="1:12" ht="14.25">
      <c r="A53" s="483">
        <v>42</v>
      </c>
      <c r="B53" s="549" t="s">
        <v>482</v>
      </c>
      <c r="C53" s="545">
        <v>726</v>
      </c>
      <c r="D53" s="545">
        <v>24651</v>
      </c>
      <c r="E53" s="545">
        <v>40</v>
      </c>
      <c r="F53" s="545">
        <f t="shared" si="2"/>
        <v>986040</v>
      </c>
      <c r="G53" s="545">
        <v>726</v>
      </c>
      <c r="H53" s="547">
        <f t="shared" si="0"/>
        <v>672906</v>
      </c>
      <c r="I53" s="547">
        <v>39</v>
      </c>
      <c r="J53" s="547">
        <v>17254</v>
      </c>
      <c r="K53" s="676"/>
    </row>
    <row r="54" spans="1:12" s="257" customFormat="1" ht="14.25">
      <c r="A54" s="511">
        <v>43</v>
      </c>
      <c r="B54" s="549" t="s">
        <v>483</v>
      </c>
      <c r="C54" s="550">
        <v>820</v>
      </c>
      <c r="D54" s="550">
        <v>10773</v>
      </c>
      <c r="E54" s="550">
        <v>40</v>
      </c>
      <c r="F54" s="550">
        <f t="shared" si="2"/>
        <v>430920</v>
      </c>
      <c r="G54" s="550">
        <v>820</v>
      </c>
      <c r="H54" s="547">
        <f t="shared" si="0"/>
        <v>252057</v>
      </c>
      <c r="I54" s="551">
        <v>39</v>
      </c>
      <c r="J54" s="551">
        <v>6463</v>
      </c>
      <c r="K54" s="676"/>
    </row>
    <row r="55" spans="1:12" ht="14.25">
      <c r="A55" s="483">
        <v>44</v>
      </c>
      <c r="B55" s="549" t="s">
        <v>484</v>
      </c>
      <c r="C55" s="545">
        <v>935</v>
      </c>
      <c r="D55" s="545">
        <v>40936</v>
      </c>
      <c r="E55" s="545">
        <v>40</v>
      </c>
      <c r="F55" s="545">
        <f t="shared" si="2"/>
        <v>1637440</v>
      </c>
      <c r="G55" s="545">
        <v>935</v>
      </c>
      <c r="H55" s="547">
        <f t="shared" si="0"/>
        <v>1011280</v>
      </c>
      <c r="I55" s="547">
        <v>40</v>
      </c>
      <c r="J55" s="547">
        <v>25282</v>
      </c>
      <c r="K55" s="676"/>
    </row>
    <row r="56" spans="1:12" s="257" customFormat="1" ht="14.25">
      <c r="A56" s="511">
        <v>45</v>
      </c>
      <c r="B56" s="549" t="s">
        <v>485</v>
      </c>
      <c r="C56" s="550">
        <v>2277</v>
      </c>
      <c r="D56" s="550">
        <v>60278</v>
      </c>
      <c r="E56" s="550">
        <v>40</v>
      </c>
      <c r="F56" s="550">
        <f t="shared" si="2"/>
        <v>2411120</v>
      </c>
      <c r="G56" s="550">
        <v>2277</v>
      </c>
      <c r="H56" s="547">
        <f t="shared" si="0"/>
        <v>860760</v>
      </c>
      <c r="I56" s="551">
        <v>40</v>
      </c>
      <c r="J56" s="551">
        <v>21519</v>
      </c>
      <c r="K56" s="676"/>
      <c r="L56" s="552"/>
    </row>
    <row r="57" spans="1:12" s="257" customFormat="1" ht="14.25">
      <c r="A57" s="511">
        <v>46</v>
      </c>
      <c r="B57" s="549" t="s">
        <v>486</v>
      </c>
      <c r="C57" s="550">
        <v>1647</v>
      </c>
      <c r="D57" s="550">
        <v>69528</v>
      </c>
      <c r="E57" s="550">
        <v>40</v>
      </c>
      <c r="F57" s="550">
        <f t="shared" si="2"/>
        <v>2781120</v>
      </c>
      <c r="G57" s="550">
        <v>1647</v>
      </c>
      <c r="H57" s="547">
        <f t="shared" si="0"/>
        <v>1807720</v>
      </c>
      <c r="I57" s="551">
        <v>40</v>
      </c>
      <c r="J57" s="551">
        <v>45193</v>
      </c>
      <c r="K57" s="676"/>
      <c r="L57" s="553"/>
    </row>
    <row r="58" spans="1:12" ht="14.25">
      <c r="A58" s="483">
        <v>47</v>
      </c>
      <c r="B58" s="549" t="s">
        <v>487</v>
      </c>
      <c r="C58" s="545">
        <v>0</v>
      </c>
      <c r="D58" s="545">
        <v>0</v>
      </c>
      <c r="E58" s="545">
        <v>0</v>
      </c>
      <c r="F58" s="545">
        <f t="shared" si="2"/>
        <v>0</v>
      </c>
      <c r="G58" s="545">
        <v>0</v>
      </c>
      <c r="H58" s="547">
        <f t="shared" si="0"/>
        <v>0</v>
      </c>
      <c r="I58" s="547">
        <v>0</v>
      </c>
      <c r="J58" s="547">
        <v>0</v>
      </c>
      <c r="K58" s="676"/>
    </row>
    <row r="59" spans="1:12" ht="14.25">
      <c r="A59" s="483">
        <v>48</v>
      </c>
      <c r="B59" s="549" t="s">
        <v>492</v>
      </c>
      <c r="C59" s="545">
        <v>1724</v>
      </c>
      <c r="D59" s="545">
        <v>84965</v>
      </c>
      <c r="E59" s="545">
        <v>40</v>
      </c>
      <c r="F59" s="545">
        <f t="shared" si="2"/>
        <v>3398600</v>
      </c>
      <c r="G59" s="545">
        <v>1719</v>
      </c>
      <c r="H59" s="547">
        <f t="shared" si="0"/>
        <v>1923519</v>
      </c>
      <c r="I59" s="547">
        <v>39</v>
      </c>
      <c r="J59" s="547">
        <v>49321</v>
      </c>
      <c r="K59" s="676"/>
    </row>
    <row r="60" spans="1:12" ht="14.25">
      <c r="A60" s="483">
        <v>49</v>
      </c>
      <c r="B60" s="549" t="s">
        <v>493</v>
      </c>
      <c r="C60" s="545">
        <v>0</v>
      </c>
      <c r="D60" s="545">
        <v>0</v>
      </c>
      <c r="E60" s="545">
        <v>0</v>
      </c>
      <c r="F60" s="545">
        <v>0</v>
      </c>
      <c r="G60" s="545">
        <v>0</v>
      </c>
      <c r="H60" s="547">
        <f t="shared" si="0"/>
        <v>0</v>
      </c>
      <c r="I60" s="545">
        <v>0</v>
      </c>
      <c r="J60" s="545">
        <v>0</v>
      </c>
      <c r="K60" s="676"/>
    </row>
    <row r="61" spans="1:12" s="257" customFormat="1" ht="14.25">
      <c r="A61" s="511">
        <v>50</v>
      </c>
      <c r="B61" s="549" t="s">
        <v>488</v>
      </c>
      <c r="C61" s="550">
        <v>280</v>
      </c>
      <c r="D61" s="550">
        <v>9416</v>
      </c>
      <c r="E61" s="550">
        <v>40</v>
      </c>
      <c r="F61" s="550">
        <f t="shared" si="2"/>
        <v>376640</v>
      </c>
      <c r="G61" s="550">
        <v>280</v>
      </c>
      <c r="H61" s="547">
        <f t="shared" si="0"/>
        <v>131840</v>
      </c>
      <c r="I61" s="551">
        <v>40</v>
      </c>
      <c r="J61" s="551">
        <v>3296</v>
      </c>
      <c r="K61" s="676"/>
    </row>
    <row r="62" spans="1:12" ht="14.25">
      <c r="A62" s="483">
        <v>51</v>
      </c>
      <c r="B62" s="549" t="s">
        <v>494</v>
      </c>
      <c r="C62" s="545">
        <v>1923</v>
      </c>
      <c r="D62" s="545">
        <v>71439</v>
      </c>
      <c r="E62" s="545">
        <v>40</v>
      </c>
      <c r="F62" s="545">
        <f t="shared" si="2"/>
        <v>2857560</v>
      </c>
      <c r="G62" s="545">
        <v>1917</v>
      </c>
      <c r="H62" s="547">
        <f t="shared" si="0"/>
        <v>2777385</v>
      </c>
      <c r="I62" s="547">
        <v>39</v>
      </c>
      <c r="J62" s="547">
        <v>71215</v>
      </c>
      <c r="K62" s="676"/>
    </row>
    <row r="63" spans="1:12" s="687" customFormat="1">
      <c r="A63" s="719" t="s">
        <v>9</v>
      </c>
      <c r="B63" s="714"/>
      <c r="C63" s="714">
        <f>SUM(C12:C62)</f>
        <v>27343</v>
      </c>
      <c r="D63" s="714">
        <f t="shared" ref="D63:J63" si="3">SUM(D12:D62)</f>
        <v>848315</v>
      </c>
      <c r="E63" s="714">
        <v>40</v>
      </c>
      <c r="F63" s="714">
        <f t="shared" si="3"/>
        <v>33932600</v>
      </c>
      <c r="G63" s="714">
        <f t="shared" si="3"/>
        <v>27201</v>
      </c>
      <c r="H63" s="720">
        <f t="shared" si="0"/>
        <v>22015968</v>
      </c>
      <c r="I63" s="714">
        <v>39</v>
      </c>
      <c r="J63" s="714">
        <f t="shared" si="3"/>
        <v>564512</v>
      </c>
      <c r="L63" s="688"/>
    </row>
    <row r="64" spans="1:12">
      <c r="A64" s="8"/>
      <c r="B64" s="25"/>
      <c r="C64" s="25"/>
      <c r="D64" s="19"/>
      <c r="E64" s="19"/>
      <c r="F64" s="19"/>
      <c r="G64" s="19"/>
      <c r="H64" s="19"/>
      <c r="I64" s="19"/>
      <c r="J64" s="19"/>
    </row>
    <row r="65" spans="1:10">
      <c r="A65" s="1364" t="s">
        <v>655</v>
      </c>
      <c r="B65" s="1364"/>
      <c r="C65" s="1364"/>
      <c r="D65" s="1364"/>
      <c r="E65" s="1364"/>
      <c r="F65" s="1364"/>
      <c r="G65" s="1364"/>
      <c r="H65" s="1364"/>
      <c r="I65" s="19"/>
      <c r="J65" s="19"/>
    </row>
    <row r="66" spans="1:10">
      <c r="A66" s="8"/>
      <c r="B66" s="25"/>
      <c r="C66" s="25"/>
      <c r="D66" s="19"/>
      <c r="E66" s="19"/>
      <c r="F66" s="19"/>
      <c r="G66" s="19"/>
      <c r="H66" s="19"/>
      <c r="I66" s="19"/>
      <c r="J66" s="19"/>
    </row>
    <row r="67" spans="1:10" ht="15.75" customHeight="1">
      <c r="A67" s="11" t="s">
        <v>5</v>
      </c>
      <c r="B67" s="11"/>
      <c r="C67" s="11"/>
      <c r="D67" s="11"/>
      <c r="E67" s="11"/>
      <c r="F67" s="11"/>
      <c r="G67" s="11"/>
      <c r="I67" s="1152" t="s">
        <v>6</v>
      </c>
      <c r="J67" s="1152"/>
    </row>
    <row r="68" spans="1:10" ht="12.7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</row>
    <row r="69" spans="1:10" ht="12.7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</row>
    <row r="70" spans="1:10">
      <c r="A70" s="11"/>
      <c r="B70" s="11"/>
      <c r="C70" s="11"/>
      <c r="E70" s="11"/>
      <c r="H70" s="1151" t="s">
        <v>55</v>
      </c>
      <c r="I70" s="1151"/>
      <c r="J70" s="1151"/>
    </row>
    <row r="74" spans="1:10">
      <c r="A74" s="1363"/>
      <c r="B74" s="1363"/>
      <c r="C74" s="1363"/>
      <c r="D74" s="1363"/>
      <c r="E74" s="1363"/>
      <c r="F74" s="1363"/>
      <c r="G74" s="1363"/>
      <c r="H74" s="1363"/>
      <c r="I74" s="1363"/>
      <c r="J74" s="1363"/>
    </row>
    <row r="76" spans="1:10">
      <c r="A76" s="1363"/>
      <c r="B76" s="1363"/>
      <c r="C76" s="1363"/>
      <c r="D76" s="1363"/>
      <c r="E76" s="1363"/>
      <c r="F76" s="1363"/>
      <c r="G76" s="1363"/>
      <c r="H76" s="1363"/>
      <c r="I76" s="1363"/>
      <c r="J76" s="1363"/>
    </row>
  </sheetData>
  <mergeCells count="17">
    <mergeCell ref="I67:J67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A65:H65"/>
    <mergeCell ref="A68:J68"/>
    <mergeCell ref="A69:J69"/>
    <mergeCell ref="H70:J70"/>
    <mergeCell ref="A74:J74"/>
    <mergeCell ref="A76:J76"/>
  </mergeCells>
  <printOptions horizontalCentered="1"/>
  <pageMargins left="0.28000000000000003" right="0.15" top="0.13" bottom="0" header="0.11" footer="0.22"/>
  <pageSetup paperSize="9" scale="10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P76"/>
  <sheetViews>
    <sheetView view="pageBreakPreview" topLeftCell="E1" zoomScale="115" zoomScaleSheetLayoutView="115" workbookViewId="0">
      <pane ySplit="11" topLeftCell="A12" activePane="bottomLeft" state="frozen"/>
      <selection activeCell="A67" sqref="A67:L67"/>
      <selection pane="bottomLeft" activeCell="M12" sqref="M12"/>
    </sheetView>
  </sheetViews>
  <sheetFormatPr defaultColWidth="9.140625" defaultRowHeight="12.75"/>
  <cols>
    <col min="1" max="1" width="7.42578125" style="285" customWidth="1"/>
    <col min="2" max="2" width="17.140625" style="285" customWidth="1"/>
    <col min="3" max="3" width="11" style="285" customWidth="1"/>
    <col min="4" max="4" width="10" style="285" customWidth="1"/>
    <col min="5" max="5" width="14.5703125" style="285" customWidth="1"/>
    <col min="6" max="6" width="14.28515625" style="285" customWidth="1"/>
    <col min="7" max="7" width="13.28515625" style="285" customWidth="1"/>
    <col min="8" max="8" width="14.7109375" style="285" customWidth="1"/>
    <col min="9" max="9" width="16.7109375" style="285" customWidth="1"/>
    <col min="10" max="10" width="19.28515625" style="285" customWidth="1"/>
    <col min="11" max="11" width="11.7109375" style="285" customWidth="1"/>
    <col min="12" max="16384" width="9.140625" style="285"/>
  </cols>
  <sheetData>
    <row r="1" spans="1:16" customFormat="1">
      <c r="E1" s="1147"/>
      <c r="F1" s="1147"/>
      <c r="G1" s="1147"/>
      <c r="H1" s="1147"/>
      <c r="I1" s="1147"/>
      <c r="J1" s="470" t="s">
        <v>664</v>
      </c>
    </row>
    <row r="2" spans="1:16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6" customFormat="1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6" customFormat="1" ht="14.25" customHeight="1"/>
    <row r="5" spans="1:16" ht="31.5" customHeight="1">
      <c r="A5" s="1211" t="s">
        <v>665</v>
      </c>
      <c r="B5" s="1211"/>
      <c r="C5" s="1211"/>
      <c r="D5" s="1211"/>
      <c r="E5" s="1211"/>
      <c r="F5" s="1211"/>
      <c r="G5" s="1211"/>
      <c r="H5" s="1211"/>
      <c r="I5" s="1211"/>
      <c r="J5" s="1211"/>
    </row>
    <row r="6" spans="1:16" ht="13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</row>
    <row r="7" spans="1:16" ht="0.75" customHeight="1"/>
    <row r="8" spans="1:16">
      <c r="A8" s="1151" t="s">
        <v>96</v>
      </c>
      <c r="B8" s="1151"/>
      <c r="C8" s="460"/>
      <c r="H8" s="1221" t="s">
        <v>545</v>
      </c>
      <c r="I8" s="1221"/>
      <c r="J8" s="1221"/>
    </row>
    <row r="9" spans="1:16">
      <c r="A9" s="1204" t="s">
        <v>1</v>
      </c>
      <c r="B9" s="1204" t="s">
        <v>2</v>
      </c>
      <c r="C9" s="1163" t="s">
        <v>646</v>
      </c>
      <c r="D9" s="1164"/>
      <c r="E9" s="1164"/>
      <c r="F9" s="1165"/>
      <c r="G9" s="1163" t="s">
        <v>647</v>
      </c>
      <c r="H9" s="1164"/>
      <c r="I9" s="1164"/>
      <c r="J9" s="1165"/>
      <c r="O9" s="16"/>
      <c r="P9" s="19"/>
    </row>
    <row r="10" spans="1:16" ht="53.25" customHeight="1">
      <c r="A10" s="1204"/>
      <c r="B10" s="1204"/>
      <c r="C10" s="468" t="s">
        <v>648</v>
      </c>
      <c r="D10" s="468" t="s">
        <v>649</v>
      </c>
      <c r="E10" s="532" t="s">
        <v>666</v>
      </c>
      <c r="F10" s="469" t="s">
        <v>651</v>
      </c>
      <c r="G10" s="468" t="s">
        <v>648</v>
      </c>
      <c r="H10" s="474" t="s">
        <v>652</v>
      </c>
      <c r="I10" s="473" t="s">
        <v>653</v>
      </c>
      <c r="J10" s="468" t="s">
        <v>654</v>
      </c>
    </row>
    <row r="11" spans="1:16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9">
        <v>6</v>
      </c>
      <c r="G11" s="468">
        <v>7</v>
      </c>
      <c r="H11" s="481">
        <v>8</v>
      </c>
      <c r="I11" s="468">
        <v>9</v>
      </c>
      <c r="J11" s="468">
        <v>10</v>
      </c>
    </row>
    <row r="12" spans="1:16" ht="14.25">
      <c r="A12" s="483">
        <v>1</v>
      </c>
      <c r="B12" s="544" t="s">
        <v>501</v>
      </c>
      <c r="C12" s="545">
        <v>0</v>
      </c>
      <c r="D12" s="545">
        <v>0</v>
      </c>
      <c r="E12" s="545">
        <v>0</v>
      </c>
      <c r="F12" s="546">
        <v>0</v>
      </c>
      <c r="G12" s="545">
        <v>0</v>
      </c>
      <c r="H12" s="547">
        <f>I12*J12</f>
        <v>0</v>
      </c>
      <c r="I12" s="547">
        <v>0</v>
      </c>
      <c r="J12" s="547">
        <v>0</v>
      </c>
    </row>
    <row r="13" spans="1:16" ht="14.25">
      <c r="A13" s="483">
        <v>2</v>
      </c>
      <c r="B13" s="544" t="s">
        <v>445</v>
      </c>
      <c r="C13" s="545">
        <v>0</v>
      </c>
      <c r="D13" s="545">
        <v>0</v>
      </c>
      <c r="E13" s="545">
        <v>0</v>
      </c>
      <c r="F13" s="555">
        <f t="shared" ref="F13:F62" si="0">D13*E13</f>
        <v>0</v>
      </c>
      <c r="G13" s="545">
        <v>0</v>
      </c>
      <c r="H13" s="547">
        <f t="shared" ref="H13:H63" si="1">I13*J13</f>
        <v>0</v>
      </c>
      <c r="I13" s="547">
        <v>0</v>
      </c>
      <c r="J13" s="547">
        <v>0</v>
      </c>
      <c r="K13" s="676"/>
    </row>
    <row r="14" spans="1:16" ht="14.25">
      <c r="A14" s="483">
        <v>3</v>
      </c>
      <c r="B14" s="544" t="s">
        <v>497</v>
      </c>
      <c r="C14" s="545">
        <v>0</v>
      </c>
      <c r="D14" s="545">
        <v>0</v>
      </c>
      <c r="E14" s="545">
        <v>0</v>
      </c>
      <c r="F14" s="555">
        <f t="shared" si="0"/>
        <v>0</v>
      </c>
      <c r="G14" s="545">
        <v>0</v>
      </c>
      <c r="H14" s="547">
        <f t="shared" si="1"/>
        <v>0</v>
      </c>
      <c r="I14" s="547">
        <v>0</v>
      </c>
      <c r="J14" s="547">
        <v>0</v>
      </c>
      <c r="K14" s="676"/>
    </row>
    <row r="15" spans="1:16" ht="14.25">
      <c r="A15" s="483">
        <v>4</v>
      </c>
      <c r="B15" s="548" t="s">
        <v>447</v>
      </c>
      <c r="C15" s="545">
        <v>383</v>
      </c>
      <c r="D15" s="545">
        <v>23983</v>
      </c>
      <c r="E15" s="545">
        <v>40</v>
      </c>
      <c r="F15" s="555">
        <f t="shared" si="0"/>
        <v>959320</v>
      </c>
      <c r="G15" s="545">
        <v>383</v>
      </c>
      <c r="H15" s="547">
        <f t="shared" si="1"/>
        <v>841815</v>
      </c>
      <c r="I15" s="547">
        <v>39</v>
      </c>
      <c r="J15" s="547">
        <v>21585</v>
      </c>
      <c r="K15" s="676"/>
    </row>
    <row r="16" spans="1:16" ht="14.25">
      <c r="A16" s="483">
        <v>5</v>
      </c>
      <c r="B16" s="549" t="s">
        <v>448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547">
        <f t="shared" si="1"/>
        <v>0</v>
      </c>
      <c r="I16" s="545">
        <v>0</v>
      </c>
      <c r="J16" s="545">
        <v>0</v>
      </c>
      <c r="K16" s="676"/>
    </row>
    <row r="17" spans="1:12" ht="14.25">
      <c r="A17" s="483">
        <v>6</v>
      </c>
      <c r="B17" s="549" t="s">
        <v>449</v>
      </c>
      <c r="C17" s="545">
        <v>0</v>
      </c>
      <c r="D17" s="545">
        <v>0</v>
      </c>
      <c r="E17" s="545">
        <v>0</v>
      </c>
      <c r="F17" s="555">
        <f t="shared" si="0"/>
        <v>0</v>
      </c>
      <c r="G17" s="545">
        <v>0</v>
      </c>
      <c r="H17" s="547">
        <f t="shared" si="1"/>
        <v>0</v>
      </c>
      <c r="I17" s="547">
        <v>0</v>
      </c>
      <c r="J17" s="547">
        <v>0</v>
      </c>
      <c r="K17" s="676"/>
    </row>
    <row r="18" spans="1:12" ht="14.25">
      <c r="A18" s="483">
        <v>7</v>
      </c>
      <c r="B18" s="549" t="s">
        <v>450</v>
      </c>
      <c r="C18" s="545">
        <v>0</v>
      </c>
      <c r="D18" s="545">
        <v>0</v>
      </c>
      <c r="E18" s="545">
        <v>0</v>
      </c>
      <c r="F18" s="555">
        <f t="shared" si="0"/>
        <v>0</v>
      </c>
      <c r="G18" s="545">
        <v>0</v>
      </c>
      <c r="H18" s="547">
        <f t="shared" si="1"/>
        <v>0</v>
      </c>
      <c r="I18" s="545">
        <v>0</v>
      </c>
      <c r="J18" s="545">
        <v>0</v>
      </c>
      <c r="K18" s="676"/>
    </row>
    <row r="19" spans="1:12" s="257" customFormat="1" ht="14.25">
      <c r="A19" s="511">
        <v>8</v>
      </c>
      <c r="B19" s="549" t="s">
        <v>451</v>
      </c>
      <c r="C19" s="550">
        <v>728</v>
      </c>
      <c r="D19" s="550">
        <v>31589</v>
      </c>
      <c r="E19" s="550">
        <v>40</v>
      </c>
      <c r="F19" s="556">
        <f t="shared" si="0"/>
        <v>1263560</v>
      </c>
      <c r="G19" s="550">
        <v>728</v>
      </c>
      <c r="H19" s="547">
        <f t="shared" si="1"/>
        <v>492804</v>
      </c>
      <c r="I19" s="551">
        <v>39</v>
      </c>
      <c r="J19" s="551">
        <v>12636</v>
      </c>
      <c r="K19" s="676"/>
      <c r="L19" s="552"/>
    </row>
    <row r="20" spans="1:12" ht="14.25">
      <c r="A20" s="483">
        <v>9</v>
      </c>
      <c r="B20" s="549" t="s">
        <v>452</v>
      </c>
      <c r="C20" s="545">
        <v>0</v>
      </c>
      <c r="D20" s="545">
        <v>0</v>
      </c>
      <c r="E20" s="545">
        <v>0</v>
      </c>
      <c r="F20" s="555">
        <f t="shared" si="0"/>
        <v>0</v>
      </c>
      <c r="G20" s="545">
        <v>0</v>
      </c>
      <c r="H20" s="547">
        <f t="shared" si="1"/>
        <v>0</v>
      </c>
      <c r="I20" s="547">
        <v>0</v>
      </c>
      <c r="J20" s="547">
        <v>0</v>
      </c>
      <c r="K20" s="676"/>
    </row>
    <row r="21" spans="1:12" ht="14.25">
      <c r="A21" s="483">
        <v>10</v>
      </c>
      <c r="B21" s="549" t="s">
        <v>453</v>
      </c>
      <c r="C21" s="545">
        <v>0</v>
      </c>
      <c r="D21" s="545">
        <v>0</v>
      </c>
      <c r="E21" s="545">
        <v>0</v>
      </c>
      <c r="F21" s="555">
        <f t="shared" si="0"/>
        <v>0</v>
      </c>
      <c r="G21" s="545">
        <v>0</v>
      </c>
      <c r="H21" s="547">
        <f t="shared" si="1"/>
        <v>0</v>
      </c>
      <c r="I21" s="547">
        <v>0</v>
      </c>
      <c r="J21" s="547">
        <v>0</v>
      </c>
      <c r="K21" s="676"/>
    </row>
    <row r="22" spans="1:12" s="257" customFormat="1" ht="14.25">
      <c r="A22" s="511">
        <v>11</v>
      </c>
      <c r="B22" s="549" t="s">
        <v>454</v>
      </c>
      <c r="C22" s="550">
        <v>752</v>
      </c>
      <c r="D22" s="550">
        <v>4319</v>
      </c>
      <c r="E22" s="550">
        <v>40</v>
      </c>
      <c r="F22" s="556">
        <f t="shared" si="0"/>
        <v>172760</v>
      </c>
      <c r="G22" s="550">
        <v>752</v>
      </c>
      <c r="H22" s="547">
        <f t="shared" si="1"/>
        <v>158652</v>
      </c>
      <c r="I22" s="551">
        <v>39</v>
      </c>
      <c r="J22" s="551">
        <v>4068</v>
      </c>
      <c r="K22" s="676"/>
    </row>
    <row r="23" spans="1:12" ht="14.25">
      <c r="A23" s="483">
        <v>12</v>
      </c>
      <c r="B23" s="549" t="s">
        <v>455</v>
      </c>
      <c r="C23" s="545">
        <v>0</v>
      </c>
      <c r="D23" s="545">
        <v>0</v>
      </c>
      <c r="E23" s="545">
        <v>0</v>
      </c>
      <c r="F23" s="555">
        <f t="shared" si="0"/>
        <v>0</v>
      </c>
      <c r="G23" s="545">
        <v>0</v>
      </c>
      <c r="H23" s="547">
        <f t="shared" si="1"/>
        <v>0</v>
      </c>
      <c r="I23" s="547">
        <v>0</v>
      </c>
      <c r="J23" s="547">
        <v>0</v>
      </c>
      <c r="K23" s="676"/>
    </row>
    <row r="24" spans="1:12" ht="14.25">
      <c r="A24" s="483">
        <v>13</v>
      </c>
      <c r="B24" s="549" t="s">
        <v>456</v>
      </c>
      <c r="C24" s="545">
        <v>595</v>
      </c>
      <c r="D24" s="545">
        <v>44073</v>
      </c>
      <c r="E24" s="545">
        <v>40</v>
      </c>
      <c r="F24" s="555">
        <f t="shared" si="0"/>
        <v>1762920</v>
      </c>
      <c r="G24" s="545">
        <v>594</v>
      </c>
      <c r="H24" s="547">
        <f t="shared" si="1"/>
        <v>1574196</v>
      </c>
      <c r="I24" s="547">
        <v>39</v>
      </c>
      <c r="J24" s="547">
        <v>40364</v>
      </c>
      <c r="K24" s="676"/>
    </row>
    <row r="25" spans="1:12" s="257" customFormat="1" ht="14.25">
      <c r="A25" s="511">
        <v>14</v>
      </c>
      <c r="B25" s="549" t="s">
        <v>457</v>
      </c>
      <c r="C25" s="550">
        <v>394</v>
      </c>
      <c r="D25" s="550">
        <v>11042</v>
      </c>
      <c r="E25" s="550">
        <v>40</v>
      </c>
      <c r="F25" s="556">
        <f t="shared" si="0"/>
        <v>441680</v>
      </c>
      <c r="G25" s="550">
        <v>394</v>
      </c>
      <c r="H25" s="547">
        <f t="shared" si="1"/>
        <v>362037</v>
      </c>
      <c r="I25" s="551">
        <v>39</v>
      </c>
      <c r="J25" s="551">
        <v>9283</v>
      </c>
      <c r="K25" s="676"/>
    </row>
    <row r="26" spans="1:12" ht="14.25">
      <c r="A26" s="483">
        <v>15</v>
      </c>
      <c r="B26" s="549" t="s">
        <v>458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547">
        <f t="shared" si="1"/>
        <v>0</v>
      </c>
      <c r="I26" s="545">
        <v>0</v>
      </c>
      <c r="J26" s="545">
        <v>0</v>
      </c>
      <c r="K26" s="676"/>
    </row>
    <row r="27" spans="1:12" ht="14.25">
      <c r="A27" s="483">
        <v>16</v>
      </c>
      <c r="B27" s="549" t="s">
        <v>459</v>
      </c>
      <c r="C27" s="545">
        <v>0</v>
      </c>
      <c r="D27" s="545">
        <v>0</v>
      </c>
      <c r="E27" s="545">
        <v>0</v>
      </c>
      <c r="F27" s="555">
        <f t="shared" si="0"/>
        <v>0</v>
      </c>
      <c r="G27" s="545">
        <v>0</v>
      </c>
      <c r="H27" s="547">
        <f t="shared" si="1"/>
        <v>0</v>
      </c>
      <c r="I27" s="547">
        <v>0</v>
      </c>
      <c r="J27" s="547">
        <v>0</v>
      </c>
      <c r="K27" s="676"/>
    </row>
    <row r="28" spans="1:12" ht="14.25">
      <c r="A28" s="483">
        <v>17</v>
      </c>
      <c r="B28" s="549" t="s">
        <v>460</v>
      </c>
      <c r="C28" s="545">
        <v>0</v>
      </c>
      <c r="D28" s="545">
        <v>0</v>
      </c>
      <c r="E28" s="545">
        <v>0</v>
      </c>
      <c r="F28" s="555">
        <f t="shared" si="0"/>
        <v>0</v>
      </c>
      <c r="G28" s="545">
        <v>0</v>
      </c>
      <c r="H28" s="547">
        <f t="shared" si="1"/>
        <v>0</v>
      </c>
      <c r="I28" s="547">
        <v>0</v>
      </c>
      <c r="J28" s="547">
        <v>0</v>
      </c>
      <c r="K28" s="676"/>
    </row>
    <row r="29" spans="1:12" ht="14.25">
      <c r="A29" s="483">
        <v>18</v>
      </c>
      <c r="B29" s="549" t="s">
        <v>461</v>
      </c>
      <c r="C29" s="545">
        <v>0</v>
      </c>
      <c r="D29" s="545">
        <v>0</v>
      </c>
      <c r="E29" s="545">
        <v>0</v>
      </c>
      <c r="F29" s="545">
        <v>0</v>
      </c>
      <c r="G29" s="545">
        <v>0</v>
      </c>
      <c r="H29" s="547">
        <f t="shared" si="1"/>
        <v>0</v>
      </c>
      <c r="I29" s="545">
        <v>0</v>
      </c>
      <c r="J29" s="545">
        <v>0</v>
      </c>
      <c r="K29" s="676"/>
    </row>
    <row r="30" spans="1:12" ht="14.25">
      <c r="A30" s="483">
        <v>19</v>
      </c>
      <c r="B30" s="549" t="s">
        <v>462</v>
      </c>
      <c r="C30" s="545">
        <v>600</v>
      </c>
      <c r="D30" s="545">
        <v>14130</v>
      </c>
      <c r="E30" s="545">
        <v>40</v>
      </c>
      <c r="F30" s="555">
        <f t="shared" si="0"/>
        <v>565200</v>
      </c>
      <c r="G30" s="545">
        <v>557</v>
      </c>
      <c r="H30" s="547">
        <f t="shared" si="1"/>
        <v>369642</v>
      </c>
      <c r="I30" s="547">
        <v>39</v>
      </c>
      <c r="J30" s="547">
        <v>9478</v>
      </c>
      <c r="K30" s="676"/>
    </row>
    <row r="31" spans="1:12" ht="14.25">
      <c r="A31" s="483">
        <v>20</v>
      </c>
      <c r="B31" s="549" t="s">
        <v>463</v>
      </c>
      <c r="C31" s="545">
        <v>0</v>
      </c>
      <c r="D31" s="545">
        <v>0</v>
      </c>
      <c r="E31" s="545">
        <v>0</v>
      </c>
      <c r="F31" s="555">
        <f t="shared" si="0"/>
        <v>0</v>
      </c>
      <c r="G31" s="545">
        <v>0</v>
      </c>
      <c r="H31" s="547">
        <f t="shared" si="1"/>
        <v>0</v>
      </c>
      <c r="I31" s="545">
        <v>0</v>
      </c>
      <c r="J31" s="545">
        <v>0</v>
      </c>
      <c r="K31" s="676"/>
    </row>
    <row r="32" spans="1:12" ht="14.25">
      <c r="A32" s="483">
        <v>21</v>
      </c>
      <c r="B32" s="549" t="s">
        <v>464</v>
      </c>
      <c r="C32" s="545">
        <v>0</v>
      </c>
      <c r="D32" s="545">
        <v>0</v>
      </c>
      <c r="E32" s="545">
        <v>0</v>
      </c>
      <c r="F32" s="545">
        <v>0</v>
      </c>
      <c r="G32" s="545">
        <v>0</v>
      </c>
      <c r="H32" s="547">
        <f t="shared" si="1"/>
        <v>0</v>
      </c>
      <c r="I32" s="545">
        <v>0</v>
      </c>
      <c r="J32" s="545">
        <v>0</v>
      </c>
      <c r="K32" s="676"/>
    </row>
    <row r="33" spans="1:11" ht="14.25">
      <c r="A33" s="483">
        <v>22</v>
      </c>
      <c r="B33" s="549" t="s">
        <v>465</v>
      </c>
      <c r="C33" s="545">
        <v>0</v>
      </c>
      <c r="D33" s="545">
        <v>0</v>
      </c>
      <c r="E33" s="545">
        <v>0</v>
      </c>
      <c r="F33" s="555">
        <f t="shared" si="0"/>
        <v>0</v>
      </c>
      <c r="G33" s="545">
        <v>0</v>
      </c>
      <c r="H33" s="547">
        <f t="shared" si="1"/>
        <v>0</v>
      </c>
      <c r="I33" s="545">
        <v>0</v>
      </c>
      <c r="J33" s="545">
        <v>0</v>
      </c>
      <c r="K33" s="676"/>
    </row>
    <row r="34" spans="1:11" ht="14.25">
      <c r="A34" s="483">
        <v>23</v>
      </c>
      <c r="B34" s="549" t="s">
        <v>466</v>
      </c>
      <c r="C34" s="545">
        <v>0</v>
      </c>
      <c r="D34" s="545">
        <v>0</v>
      </c>
      <c r="E34" s="545">
        <v>0</v>
      </c>
      <c r="F34" s="555">
        <f t="shared" si="0"/>
        <v>0</v>
      </c>
      <c r="G34" s="545">
        <v>0</v>
      </c>
      <c r="H34" s="547">
        <f t="shared" si="1"/>
        <v>0</v>
      </c>
      <c r="I34" s="547">
        <v>0</v>
      </c>
      <c r="J34" s="547">
        <v>0</v>
      </c>
      <c r="K34" s="676"/>
    </row>
    <row r="35" spans="1:11" ht="14.25">
      <c r="A35" s="483">
        <v>24</v>
      </c>
      <c r="B35" s="549" t="s">
        <v>489</v>
      </c>
      <c r="C35" s="545">
        <v>0</v>
      </c>
      <c r="D35" s="545">
        <v>0</v>
      </c>
      <c r="E35" s="545">
        <v>0</v>
      </c>
      <c r="F35" s="555">
        <f t="shared" si="0"/>
        <v>0</v>
      </c>
      <c r="G35" s="545">
        <v>0</v>
      </c>
      <c r="H35" s="547">
        <f t="shared" si="1"/>
        <v>0</v>
      </c>
      <c r="I35" s="545">
        <v>0</v>
      </c>
      <c r="J35" s="545">
        <v>0</v>
      </c>
      <c r="K35" s="676"/>
    </row>
    <row r="36" spans="1:11" ht="14.25">
      <c r="A36" s="483">
        <v>25</v>
      </c>
      <c r="B36" s="549" t="s">
        <v>467</v>
      </c>
      <c r="C36" s="545">
        <v>0</v>
      </c>
      <c r="D36" s="545">
        <v>0</v>
      </c>
      <c r="E36" s="545">
        <v>0</v>
      </c>
      <c r="F36" s="545">
        <f t="shared" si="0"/>
        <v>0</v>
      </c>
      <c r="G36" s="545">
        <v>0</v>
      </c>
      <c r="H36" s="547">
        <f t="shared" si="1"/>
        <v>0</v>
      </c>
      <c r="I36" s="545">
        <v>0</v>
      </c>
      <c r="J36" s="545">
        <v>0</v>
      </c>
      <c r="K36" s="676"/>
    </row>
    <row r="37" spans="1:11" ht="14.25">
      <c r="A37" s="483">
        <v>26</v>
      </c>
      <c r="B37" s="549" t="s">
        <v>468</v>
      </c>
      <c r="C37" s="545">
        <v>0</v>
      </c>
      <c r="D37" s="545">
        <v>0</v>
      </c>
      <c r="E37" s="545">
        <v>0</v>
      </c>
      <c r="F37" s="545">
        <v>0</v>
      </c>
      <c r="G37" s="545">
        <v>0</v>
      </c>
      <c r="H37" s="547">
        <f t="shared" si="1"/>
        <v>0</v>
      </c>
      <c r="I37" s="545">
        <v>0</v>
      </c>
      <c r="J37" s="545">
        <v>0</v>
      </c>
      <c r="K37" s="676"/>
    </row>
    <row r="38" spans="1:11" ht="14.25">
      <c r="A38" s="483">
        <v>27</v>
      </c>
      <c r="B38" s="549" t="s">
        <v>469</v>
      </c>
      <c r="C38" s="545">
        <v>0</v>
      </c>
      <c r="D38" s="545">
        <v>0</v>
      </c>
      <c r="E38" s="545">
        <v>0</v>
      </c>
      <c r="F38" s="555">
        <f t="shared" si="0"/>
        <v>0</v>
      </c>
      <c r="G38" s="545">
        <v>0</v>
      </c>
      <c r="H38" s="547">
        <f t="shared" si="1"/>
        <v>0</v>
      </c>
      <c r="I38" s="547">
        <v>0</v>
      </c>
      <c r="J38" s="547">
        <v>0</v>
      </c>
      <c r="K38" s="676"/>
    </row>
    <row r="39" spans="1:11" ht="14.25">
      <c r="A39" s="483">
        <v>28</v>
      </c>
      <c r="B39" s="549" t="s">
        <v>470</v>
      </c>
      <c r="C39" s="545">
        <v>0</v>
      </c>
      <c r="D39" s="545">
        <v>0</v>
      </c>
      <c r="E39" s="545">
        <v>0</v>
      </c>
      <c r="F39" s="555">
        <f t="shared" si="0"/>
        <v>0</v>
      </c>
      <c r="G39" s="545">
        <v>0</v>
      </c>
      <c r="H39" s="547">
        <f t="shared" si="1"/>
        <v>0</v>
      </c>
      <c r="I39" s="547">
        <v>0</v>
      </c>
      <c r="J39" s="547">
        <v>0</v>
      </c>
      <c r="K39" s="676"/>
    </row>
    <row r="40" spans="1:11" ht="14.25">
      <c r="A40" s="483">
        <v>29</v>
      </c>
      <c r="B40" s="549" t="s">
        <v>490</v>
      </c>
      <c r="C40" s="545">
        <v>0</v>
      </c>
      <c r="D40" s="545">
        <v>0</v>
      </c>
      <c r="E40" s="545">
        <v>0</v>
      </c>
      <c r="F40" s="545">
        <v>0</v>
      </c>
      <c r="G40" s="545">
        <v>0</v>
      </c>
      <c r="H40" s="547">
        <f t="shared" si="1"/>
        <v>0</v>
      </c>
      <c r="I40" s="545">
        <v>0</v>
      </c>
      <c r="J40" s="545">
        <v>0</v>
      </c>
      <c r="K40" s="676"/>
    </row>
    <row r="41" spans="1:11" ht="14.25">
      <c r="A41" s="483">
        <v>30</v>
      </c>
      <c r="B41" s="549" t="s">
        <v>471</v>
      </c>
      <c r="C41" s="545">
        <v>585</v>
      </c>
      <c r="D41" s="545">
        <v>42859</v>
      </c>
      <c r="E41" s="545">
        <v>40</v>
      </c>
      <c r="F41" s="555">
        <f t="shared" si="0"/>
        <v>1714360</v>
      </c>
      <c r="G41" s="545">
        <v>583</v>
      </c>
      <c r="H41" s="547">
        <f t="shared" si="1"/>
        <v>755781</v>
      </c>
      <c r="I41" s="547">
        <v>39</v>
      </c>
      <c r="J41" s="547">
        <v>19379</v>
      </c>
      <c r="K41" s="676"/>
    </row>
    <row r="42" spans="1:11" ht="14.25">
      <c r="A42" s="483">
        <v>31</v>
      </c>
      <c r="B42" s="549" t="s">
        <v>472</v>
      </c>
      <c r="C42" s="545">
        <v>0</v>
      </c>
      <c r="D42" s="545">
        <v>0</v>
      </c>
      <c r="E42" s="545">
        <v>0</v>
      </c>
      <c r="F42" s="555">
        <f t="shared" si="0"/>
        <v>0</v>
      </c>
      <c r="G42" s="545">
        <v>0</v>
      </c>
      <c r="H42" s="547">
        <f t="shared" si="1"/>
        <v>0</v>
      </c>
      <c r="I42" s="547">
        <v>0</v>
      </c>
      <c r="J42" s="547">
        <v>0</v>
      </c>
      <c r="K42" s="676"/>
    </row>
    <row r="43" spans="1:11" ht="14.25">
      <c r="A43" s="483">
        <v>32</v>
      </c>
      <c r="B43" s="549" t="s">
        <v>473</v>
      </c>
      <c r="C43" s="545">
        <v>0</v>
      </c>
      <c r="D43" s="545">
        <v>0</v>
      </c>
      <c r="E43" s="545">
        <v>0</v>
      </c>
      <c r="F43" s="555">
        <f t="shared" si="0"/>
        <v>0</v>
      </c>
      <c r="G43" s="545">
        <v>0</v>
      </c>
      <c r="H43" s="547">
        <f t="shared" si="1"/>
        <v>0</v>
      </c>
      <c r="I43" s="547">
        <v>0</v>
      </c>
      <c r="J43" s="547">
        <v>0</v>
      </c>
      <c r="K43" s="676"/>
    </row>
    <row r="44" spans="1:11" s="257" customFormat="1" ht="14.25">
      <c r="A44" s="511">
        <v>33</v>
      </c>
      <c r="B44" s="549" t="s">
        <v>474</v>
      </c>
      <c r="C44" s="550">
        <v>711</v>
      </c>
      <c r="D44" s="550">
        <v>33467</v>
      </c>
      <c r="E44" s="550">
        <v>40</v>
      </c>
      <c r="F44" s="556">
        <f t="shared" si="0"/>
        <v>1338680</v>
      </c>
      <c r="G44" s="550">
        <v>711</v>
      </c>
      <c r="H44" s="547">
        <f t="shared" si="1"/>
        <v>594126</v>
      </c>
      <c r="I44" s="551">
        <v>39</v>
      </c>
      <c r="J44" s="551">
        <v>15234</v>
      </c>
      <c r="K44" s="676"/>
    </row>
    <row r="45" spans="1:11" ht="14.25">
      <c r="A45" s="483">
        <v>34</v>
      </c>
      <c r="B45" s="549" t="s">
        <v>475</v>
      </c>
      <c r="C45" s="545">
        <v>0</v>
      </c>
      <c r="D45" s="545">
        <v>0</v>
      </c>
      <c r="E45" s="545">
        <v>0</v>
      </c>
      <c r="F45" s="555">
        <f t="shared" si="0"/>
        <v>0</v>
      </c>
      <c r="G45" s="545">
        <v>0</v>
      </c>
      <c r="H45" s="547">
        <f t="shared" si="1"/>
        <v>0</v>
      </c>
      <c r="I45" s="547">
        <v>0</v>
      </c>
      <c r="J45" s="547">
        <v>0</v>
      </c>
      <c r="K45" s="676"/>
    </row>
    <row r="46" spans="1:11" ht="14.25">
      <c r="A46" s="483">
        <v>35</v>
      </c>
      <c r="B46" s="549" t="s">
        <v>476</v>
      </c>
      <c r="C46" s="545">
        <v>0</v>
      </c>
      <c r="D46" s="545">
        <v>0</v>
      </c>
      <c r="E46" s="545">
        <v>0</v>
      </c>
      <c r="F46" s="555">
        <f t="shared" si="0"/>
        <v>0</v>
      </c>
      <c r="G46" s="545">
        <v>0</v>
      </c>
      <c r="H46" s="547">
        <f t="shared" si="1"/>
        <v>0</v>
      </c>
      <c r="I46" s="545">
        <v>0</v>
      </c>
      <c r="J46" s="545">
        <v>0</v>
      </c>
      <c r="K46" s="676"/>
    </row>
    <row r="47" spans="1:11" ht="14.25">
      <c r="A47" s="483">
        <v>36</v>
      </c>
      <c r="B47" s="549" t="s">
        <v>491</v>
      </c>
      <c r="C47" s="545">
        <v>0</v>
      </c>
      <c r="D47" s="545">
        <v>0</v>
      </c>
      <c r="E47" s="545">
        <v>0</v>
      </c>
      <c r="F47" s="545">
        <v>0</v>
      </c>
      <c r="G47" s="545">
        <v>0</v>
      </c>
      <c r="H47" s="547">
        <f t="shared" si="1"/>
        <v>0</v>
      </c>
      <c r="I47" s="545">
        <v>0</v>
      </c>
      <c r="J47" s="545">
        <v>0</v>
      </c>
      <c r="K47" s="676"/>
    </row>
    <row r="48" spans="1:11" ht="14.25">
      <c r="A48" s="483">
        <v>37</v>
      </c>
      <c r="B48" s="549" t="s">
        <v>477</v>
      </c>
      <c r="C48" s="545">
        <v>0</v>
      </c>
      <c r="D48" s="545">
        <v>0</v>
      </c>
      <c r="E48" s="545">
        <v>0</v>
      </c>
      <c r="F48" s="555">
        <f t="shared" si="0"/>
        <v>0</v>
      </c>
      <c r="G48" s="545">
        <v>0</v>
      </c>
      <c r="H48" s="547">
        <f t="shared" si="1"/>
        <v>0</v>
      </c>
      <c r="I48" s="545">
        <v>0</v>
      </c>
      <c r="J48" s="545">
        <v>0</v>
      </c>
      <c r="K48" s="676"/>
    </row>
    <row r="49" spans="1:12" ht="14.25">
      <c r="A49" s="483">
        <v>38</v>
      </c>
      <c r="B49" s="549" t="s">
        <v>478</v>
      </c>
      <c r="C49" s="545">
        <v>941</v>
      </c>
      <c r="D49" s="545">
        <v>29599</v>
      </c>
      <c r="E49" s="545">
        <v>40</v>
      </c>
      <c r="F49" s="555">
        <f t="shared" si="0"/>
        <v>1183960</v>
      </c>
      <c r="G49" s="545">
        <v>941</v>
      </c>
      <c r="H49" s="547">
        <f t="shared" si="1"/>
        <v>710190</v>
      </c>
      <c r="I49" s="547">
        <v>39</v>
      </c>
      <c r="J49" s="547">
        <v>18210</v>
      </c>
      <c r="K49" s="676"/>
    </row>
    <row r="50" spans="1:12" s="257" customFormat="1" ht="14.25">
      <c r="A50" s="511">
        <v>39</v>
      </c>
      <c r="B50" s="549" t="s">
        <v>479</v>
      </c>
      <c r="C50" s="550">
        <v>967</v>
      </c>
      <c r="D50" s="550">
        <v>58014</v>
      </c>
      <c r="E50" s="550">
        <v>40</v>
      </c>
      <c r="F50" s="556">
        <f t="shared" si="0"/>
        <v>2320560</v>
      </c>
      <c r="G50" s="550">
        <v>967</v>
      </c>
      <c r="H50" s="547">
        <f t="shared" si="1"/>
        <v>2200360</v>
      </c>
      <c r="I50" s="551">
        <v>40</v>
      </c>
      <c r="J50" s="551">
        <v>55009</v>
      </c>
      <c r="K50" s="676"/>
    </row>
    <row r="51" spans="1:12" ht="14.25">
      <c r="A51" s="483">
        <v>40</v>
      </c>
      <c r="B51" s="549" t="s">
        <v>480</v>
      </c>
      <c r="C51" s="545">
        <v>0</v>
      </c>
      <c r="D51" s="545">
        <v>0</v>
      </c>
      <c r="E51" s="545">
        <v>0</v>
      </c>
      <c r="F51" s="545">
        <f t="shared" si="0"/>
        <v>0</v>
      </c>
      <c r="G51" s="545">
        <v>0</v>
      </c>
      <c r="H51" s="547">
        <f t="shared" si="1"/>
        <v>0</v>
      </c>
      <c r="I51" s="547">
        <v>0</v>
      </c>
      <c r="J51" s="547">
        <v>0</v>
      </c>
      <c r="K51" s="676"/>
    </row>
    <row r="52" spans="1:12" ht="14.25">
      <c r="A52" s="483">
        <v>41</v>
      </c>
      <c r="B52" s="549" t="s">
        <v>481</v>
      </c>
      <c r="C52" s="545">
        <v>0</v>
      </c>
      <c r="D52" s="545">
        <v>0</v>
      </c>
      <c r="E52" s="545">
        <v>0</v>
      </c>
      <c r="F52" s="555">
        <f t="shared" si="0"/>
        <v>0</v>
      </c>
      <c r="G52" s="545">
        <v>0</v>
      </c>
      <c r="H52" s="547">
        <f t="shared" si="1"/>
        <v>0</v>
      </c>
      <c r="I52" s="547">
        <v>0</v>
      </c>
      <c r="J52" s="547">
        <v>0</v>
      </c>
      <c r="K52" s="676"/>
    </row>
    <row r="53" spans="1:12" ht="14.25">
      <c r="A53" s="483">
        <v>42</v>
      </c>
      <c r="B53" s="549" t="s">
        <v>482</v>
      </c>
      <c r="C53" s="545">
        <v>206</v>
      </c>
      <c r="D53" s="545">
        <v>16493</v>
      </c>
      <c r="E53" s="545">
        <v>40</v>
      </c>
      <c r="F53" s="555">
        <f t="shared" si="0"/>
        <v>659720</v>
      </c>
      <c r="G53" s="545">
        <v>206</v>
      </c>
      <c r="H53" s="547">
        <f t="shared" si="1"/>
        <v>456144</v>
      </c>
      <c r="I53" s="547">
        <v>39</v>
      </c>
      <c r="J53" s="547">
        <v>11696</v>
      </c>
      <c r="K53" s="676"/>
    </row>
    <row r="54" spans="1:12" s="257" customFormat="1" ht="14.25">
      <c r="A54" s="511">
        <v>43</v>
      </c>
      <c r="B54" s="549" t="s">
        <v>483</v>
      </c>
      <c r="C54" s="550">
        <v>441</v>
      </c>
      <c r="D54" s="550">
        <v>7568</v>
      </c>
      <c r="E54" s="550">
        <v>40</v>
      </c>
      <c r="F54" s="556">
        <f t="shared" si="0"/>
        <v>302720</v>
      </c>
      <c r="G54" s="550">
        <v>441</v>
      </c>
      <c r="H54" s="547">
        <f t="shared" si="1"/>
        <v>177099</v>
      </c>
      <c r="I54" s="551">
        <v>39</v>
      </c>
      <c r="J54" s="551">
        <v>4541</v>
      </c>
      <c r="K54" s="676"/>
    </row>
    <row r="55" spans="1:12" ht="15" customHeight="1">
      <c r="A55" s="483">
        <v>44</v>
      </c>
      <c r="B55" s="549" t="s">
        <v>484</v>
      </c>
      <c r="C55" s="545">
        <v>301</v>
      </c>
      <c r="D55" s="545">
        <v>20400</v>
      </c>
      <c r="E55" s="545">
        <v>40</v>
      </c>
      <c r="F55" s="555">
        <f t="shared" si="0"/>
        <v>816000</v>
      </c>
      <c r="G55" s="545">
        <v>301</v>
      </c>
      <c r="H55" s="547">
        <f t="shared" si="1"/>
        <v>589480</v>
      </c>
      <c r="I55" s="547">
        <v>40</v>
      </c>
      <c r="J55" s="547">
        <v>14737</v>
      </c>
      <c r="K55" s="676"/>
    </row>
    <row r="56" spans="1:12" s="257" customFormat="1" ht="14.25">
      <c r="A56" s="511">
        <v>45</v>
      </c>
      <c r="B56" s="549" t="s">
        <v>485</v>
      </c>
      <c r="C56" s="550">
        <v>703</v>
      </c>
      <c r="D56" s="550">
        <v>39027</v>
      </c>
      <c r="E56" s="550">
        <v>40</v>
      </c>
      <c r="F56" s="556">
        <f t="shared" si="0"/>
        <v>1561080</v>
      </c>
      <c r="G56" s="550">
        <v>703</v>
      </c>
      <c r="H56" s="547">
        <f t="shared" si="1"/>
        <v>1077160</v>
      </c>
      <c r="I56" s="551">
        <v>40</v>
      </c>
      <c r="J56" s="551">
        <v>26929</v>
      </c>
      <c r="K56" s="676"/>
    </row>
    <row r="57" spans="1:12" s="257" customFormat="1" ht="14.25">
      <c r="A57" s="511">
        <v>46</v>
      </c>
      <c r="B57" s="549" t="s">
        <v>486</v>
      </c>
      <c r="C57" s="550">
        <v>639</v>
      </c>
      <c r="D57" s="550">
        <v>44946</v>
      </c>
      <c r="E57" s="550">
        <v>40</v>
      </c>
      <c r="F57" s="556">
        <f t="shared" si="0"/>
        <v>1797840</v>
      </c>
      <c r="G57" s="550">
        <v>639</v>
      </c>
      <c r="H57" s="547">
        <f t="shared" si="1"/>
        <v>1168600</v>
      </c>
      <c r="I57" s="551">
        <v>40</v>
      </c>
      <c r="J57" s="551">
        <v>29215</v>
      </c>
      <c r="K57" s="676"/>
      <c r="L57" s="257">
        <f>D57*65/100</f>
        <v>29214.9</v>
      </c>
    </row>
    <row r="58" spans="1:12" ht="14.25">
      <c r="A58" s="483">
        <v>47</v>
      </c>
      <c r="B58" s="549" t="s">
        <v>487</v>
      </c>
      <c r="C58" s="545">
        <v>0</v>
      </c>
      <c r="D58" s="545">
        <v>0</v>
      </c>
      <c r="E58" s="545">
        <v>0</v>
      </c>
      <c r="F58" s="555">
        <f t="shared" si="0"/>
        <v>0</v>
      </c>
      <c r="G58" s="545">
        <v>0</v>
      </c>
      <c r="H58" s="547">
        <f t="shared" si="1"/>
        <v>0</v>
      </c>
      <c r="I58" s="547">
        <v>0</v>
      </c>
      <c r="J58" s="547">
        <v>0</v>
      </c>
      <c r="K58" s="676"/>
    </row>
    <row r="59" spans="1:12" ht="14.25">
      <c r="A59" s="483">
        <v>48</v>
      </c>
      <c r="B59" s="549" t="s">
        <v>492</v>
      </c>
      <c r="C59" s="545">
        <v>609</v>
      </c>
      <c r="D59" s="545">
        <v>53973</v>
      </c>
      <c r="E59" s="545">
        <v>40</v>
      </c>
      <c r="F59" s="555">
        <f t="shared" si="0"/>
        <v>2158920</v>
      </c>
      <c r="G59" s="545">
        <v>609</v>
      </c>
      <c r="H59" s="547">
        <f t="shared" si="1"/>
        <v>1276041</v>
      </c>
      <c r="I59" s="547">
        <v>39</v>
      </c>
      <c r="J59" s="547">
        <v>32719</v>
      </c>
      <c r="K59" s="676"/>
    </row>
    <row r="60" spans="1:12" ht="14.25">
      <c r="A60" s="483">
        <v>49</v>
      </c>
      <c r="B60" s="549" t="s">
        <v>493</v>
      </c>
      <c r="C60" s="545">
        <v>0</v>
      </c>
      <c r="D60" s="545">
        <v>0</v>
      </c>
      <c r="E60" s="545">
        <v>0</v>
      </c>
      <c r="F60" s="545">
        <v>0</v>
      </c>
      <c r="G60" s="545">
        <v>0</v>
      </c>
      <c r="H60" s="547">
        <f t="shared" si="1"/>
        <v>0</v>
      </c>
      <c r="I60" s="545">
        <v>0</v>
      </c>
      <c r="J60" s="545">
        <v>0</v>
      </c>
      <c r="K60" s="676"/>
    </row>
    <row r="61" spans="1:12" s="257" customFormat="1" ht="14.25">
      <c r="A61" s="511">
        <v>50</v>
      </c>
      <c r="B61" s="549" t="s">
        <v>488</v>
      </c>
      <c r="C61" s="550">
        <v>145</v>
      </c>
      <c r="D61" s="550">
        <v>6950</v>
      </c>
      <c r="E61" s="550">
        <v>40</v>
      </c>
      <c r="F61" s="556">
        <f t="shared" si="0"/>
        <v>278000</v>
      </c>
      <c r="G61" s="550">
        <v>145</v>
      </c>
      <c r="H61" s="547">
        <f t="shared" si="1"/>
        <v>97320</v>
      </c>
      <c r="I61" s="551">
        <v>40</v>
      </c>
      <c r="J61" s="551">
        <v>2433</v>
      </c>
      <c r="K61" s="676"/>
    </row>
    <row r="62" spans="1:12" ht="14.25">
      <c r="A62" s="483">
        <v>51</v>
      </c>
      <c r="B62" s="549" t="s">
        <v>494</v>
      </c>
      <c r="C62" s="545">
        <v>802</v>
      </c>
      <c r="D62" s="545">
        <v>47822</v>
      </c>
      <c r="E62" s="545">
        <v>40</v>
      </c>
      <c r="F62" s="555">
        <f t="shared" si="0"/>
        <v>1912880</v>
      </c>
      <c r="G62" s="545">
        <v>802</v>
      </c>
      <c r="H62" s="547">
        <f t="shared" si="1"/>
        <v>1802892</v>
      </c>
      <c r="I62" s="547">
        <v>39</v>
      </c>
      <c r="J62" s="547">
        <v>46228</v>
      </c>
      <c r="K62" s="676"/>
    </row>
    <row r="63" spans="1:12" s="687" customFormat="1">
      <c r="A63" s="719" t="s">
        <v>9</v>
      </c>
      <c r="B63" s="714"/>
      <c r="C63" s="714">
        <f>SUM(C12:C62)</f>
        <v>10502</v>
      </c>
      <c r="D63" s="714">
        <f t="shared" ref="D63:J63" si="2">SUM(D12:D62)</f>
        <v>530254</v>
      </c>
      <c r="E63" s="714">
        <v>40</v>
      </c>
      <c r="F63" s="714">
        <f t="shared" si="2"/>
        <v>21210160</v>
      </c>
      <c r="G63" s="714">
        <f t="shared" si="2"/>
        <v>10456</v>
      </c>
      <c r="H63" s="720">
        <f t="shared" si="1"/>
        <v>14576016</v>
      </c>
      <c r="I63" s="714">
        <v>39</v>
      </c>
      <c r="J63" s="714">
        <f t="shared" si="2"/>
        <v>373744</v>
      </c>
    </row>
    <row r="64" spans="1:12">
      <c r="A64" s="8"/>
      <c r="B64" s="25"/>
      <c r="C64" s="25"/>
      <c r="D64" s="19"/>
      <c r="E64" s="19"/>
      <c r="F64" s="19"/>
      <c r="G64" s="19"/>
      <c r="H64" s="19"/>
      <c r="I64" s="19"/>
      <c r="J64" s="19"/>
    </row>
    <row r="65" spans="1:10">
      <c r="A65" s="1364" t="s">
        <v>655</v>
      </c>
      <c r="B65" s="1364"/>
      <c r="C65" s="1364"/>
      <c r="D65" s="1364"/>
      <c r="E65" s="1364"/>
      <c r="F65" s="1364"/>
      <c r="G65" s="1364"/>
      <c r="H65" s="1364"/>
      <c r="I65" s="19"/>
      <c r="J65" s="19"/>
    </row>
    <row r="66" spans="1:10">
      <c r="A66" s="8"/>
      <c r="B66" s="25"/>
      <c r="C66" s="25"/>
      <c r="D66" s="19"/>
      <c r="E66" s="19"/>
      <c r="F66" s="19"/>
      <c r="G66" s="19"/>
      <c r="H66" s="19"/>
      <c r="I66" s="19"/>
      <c r="J66" s="19"/>
    </row>
    <row r="67" spans="1:10" ht="15.75" customHeight="1">
      <c r="A67" s="11" t="s">
        <v>5</v>
      </c>
      <c r="B67" s="11"/>
      <c r="C67" s="11"/>
      <c r="D67" s="11"/>
      <c r="E67" s="11"/>
      <c r="F67" s="11"/>
      <c r="G67" s="11"/>
      <c r="I67" s="1152" t="s">
        <v>6</v>
      </c>
      <c r="J67" s="1152"/>
    </row>
    <row r="68" spans="1:10" ht="12.7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</row>
    <row r="69" spans="1:10" ht="12.7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</row>
    <row r="70" spans="1:10">
      <c r="A70" s="11"/>
      <c r="B70" s="11"/>
      <c r="C70" s="11"/>
      <c r="E70" s="11"/>
      <c r="H70" s="1151" t="s">
        <v>55</v>
      </c>
      <c r="I70" s="1151"/>
      <c r="J70" s="1151"/>
    </row>
    <row r="74" spans="1:10">
      <c r="A74" s="1363"/>
      <c r="B74" s="1363"/>
      <c r="C74" s="1363"/>
      <c r="D74" s="1363"/>
      <c r="E74" s="1363"/>
      <c r="F74" s="1363"/>
      <c r="G74" s="1363"/>
      <c r="H74" s="1363"/>
      <c r="I74" s="1363"/>
      <c r="J74" s="1363"/>
    </row>
    <row r="76" spans="1:10">
      <c r="A76" s="1363"/>
      <c r="B76" s="1363"/>
      <c r="C76" s="1363"/>
      <c r="D76" s="1363"/>
      <c r="E76" s="1363"/>
      <c r="F76" s="1363"/>
      <c r="G76" s="1363"/>
      <c r="H76" s="1363"/>
      <c r="I76" s="1363"/>
      <c r="J76" s="1363"/>
    </row>
  </sheetData>
  <mergeCells count="17">
    <mergeCell ref="I67:J67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A65:H65"/>
    <mergeCell ref="A68:J68"/>
    <mergeCell ref="A69:J69"/>
    <mergeCell ref="H70:J70"/>
    <mergeCell ref="A74:J74"/>
    <mergeCell ref="A76:J76"/>
  </mergeCells>
  <printOptions horizontalCentered="1"/>
  <pageMargins left="0.23" right="0.26" top="0.11" bottom="0" header="0.11" footer="0.25"/>
  <pageSetup paperSize="9" scale="10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Y72"/>
  <sheetViews>
    <sheetView view="pageBreakPreview" zoomScaleSheetLayoutView="100" workbookViewId="0">
      <pane ySplit="10" topLeftCell="A11" activePane="bottomLeft" state="frozen"/>
      <selection pane="bottomLeft" activeCell="H64" sqref="H64"/>
    </sheetView>
  </sheetViews>
  <sheetFormatPr defaultColWidth="9.140625" defaultRowHeight="12.75"/>
  <cols>
    <col min="1" max="1" width="6.7109375" style="369" customWidth="1"/>
    <col min="2" max="2" width="14.140625" style="369" customWidth="1"/>
    <col min="3" max="3" width="12" style="369" customWidth="1"/>
    <col min="4" max="4" width="9.85546875" style="369" customWidth="1"/>
    <col min="5" max="5" width="10.140625" style="369" customWidth="1"/>
    <col min="6" max="6" width="13" style="369" customWidth="1"/>
    <col min="7" max="7" width="10.85546875" style="369" customWidth="1"/>
    <col min="8" max="8" width="12.42578125" style="369" customWidth="1"/>
    <col min="9" max="9" width="11.28515625" style="369" customWidth="1"/>
    <col min="10" max="10" width="10.28515625" style="369" customWidth="1"/>
    <col min="11" max="11" width="12" style="369" customWidth="1"/>
    <col min="12" max="12" width="13" style="369" customWidth="1"/>
    <col min="13" max="13" width="9.5703125" style="369" bestFit="1" customWidth="1"/>
    <col min="14" max="15" width="9.5703125" style="369" customWidth="1"/>
    <col min="16" max="16" width="9.5703125" style="369" bestFit="1" customWidth="1"/>
    <col min="17" max="16384" width="9.140625" style="369"/>
  </cols>
  <sheetData>
    <row r="1" spans="1:25" s="367" customFormat="1">
      <c r="D1" s="419"/>
      <c r="E1" s="419"/>
      <c r="F1" s="419"/>
      <c r="G1" s="419"/>
      <c r="H1" s="419"/>
      <c r="I1" s="419"/>
      <c r="J1" s="419"/>
      <c r="K1" s="419"/>
      <c r="L1" s="1083" t="s">
        <v>36</v>
      </c>
    </row>
    <row r="2" spans="1:25" s="367" customFormat="1" ht="15">
      <c r="A2" s="1366" t="s">
        <v>0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</row>
    <row r="3" spans="1:25" s="367" customFormat="1" ht="20.25">
      <c r="A3" s="1367" t="s">
        <v>507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</row>
    <row r="4" spans="1:25" ht="19.5" customHeight="1">
      <c r="A4" s="1368" t="s">
        <v>675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</row>
    <row r="5" spans="1:25">
      <c r="A5" s="1084"/>
      <c r="B5" s="1084"/>
      <c r="C5" s="1084"/>
      <c r="D5" s="1084"/>
      <c r="E5" s="1084"/>
      <c r="F5" s="1084"/>
      <c r="G5" s="1084"/>
      <c r="H5" s="1084"/>
      <c r="I5" s="1084"/>
      <c r="J5" s="1084"/>
      <c r="K5" s="1084"/>
      <c r="L5" s="1084"/>
    </row>
    <row r="6" spans="1:25">
      <c r="A6" s="1330" t="s">
        <v>96</v>
      </c>
      <c r="B6" s="1330"/>
      <c r="F6" s="1369" t="s">
        <v>11</v>
      </c>
      <c r="G6" s="1369"/>
      <c r="H6" s="1369"/>
      <c r="I6" s="1369"/>
      <c r="J6" s="1369"/>
      <c r="K6" s="1369"/>
      <c r="L6" s="1369"/>
    </row>
    <row r="7" spans="1:25">
      <c r="A7" s="300"/>
      <c r="F7" s="1085"/>
      <c r="G7" s="424"/>
      <c r="H7" s="424"/>
      <c r="I7" s="1365" t="s">
        <v>676</v>
      </c>
      <c r="J7" s="1365"/>
      <c r="K7" s="1365"/>
      <c r="L7" s="1365"/>
    </row>
    <row r="8" spans="1:25" s="300" customFormat="1">
      <c r="A8" s="1371" t="s">
        <v>1</v>
      </c>
      <c r="B8" s="1371" t="s">
        <v>2</v>
      </c>
      <c r="C8" s="1371" t="s">
        <v>12</v>
      </c>
      <c r="D8" s="1371"/>
      <c r="E8" s="1371"/>
      <c r="F8" s="1371"/>
      <c r="G8" s="1371"/>
      <c r="H8" s="1371" t="s">
        <v>30</v>
      </c>
      <c r="I8" s="1371"/>
      <c r="J8" s="1371"/>
      <c r="K8" s="1371"/>
      <c r="L8" s="1371"/>
    </row>
    <row r="9" spans="1:25" s="300" customFormat="1" ht="63.75">
      <c r="A9" s="1371"/>
      <c r="B9" s="1371"/>
      <c r="C9" s="897" t="s">
        <v>677</v>
      </c>
      <c r="D9" s="897" t="s">
        <v>678</v>
      </c>
      <c r="E9" s="897" t="s">
        <v>41</v>
      </c>
      <c r="F9" s="897" t="s">
        <v>42</v>
      </c>
      <c r="G9" s="897" t="s">
        <v>416</v>
      </c>
      <c r="H9" s="897" t="s">
        <v>677</v>
      </c>
      <c r="I9" s="897" t="s">
        <v>678</v>
      </c>
      <c r="J9" s="897" t="s">
        <v>41</v>
      </c>
      <c r="K9" s="897" t="s">
        <v>42</v>
      </c>
      <c r="L9" s="897" t="s">
        <v>417</v>
      </c>
      <c r="M9" s="1086" t="s">
        <v>1118</v>
      </c>
      <c r="N9" s="1086" t="s">
        <v>1119</v>
      </c>
      <c r="O9" s="300" t="s">
        <v>1120</v>
      </c>
      <c r="P9" s="1086" t="s">
        <v>1121</v>
      </c>
      <c r="Q9" s="1086" t="s">
        <v>1122</v>
      </c>
      <c r="R9" s="300" t="s">
        <v>1120</v>
      </c>
    </row>
    <row r="10" spans="1:25" s="300" customFormat="1">
      <c r="A10" s="897">
        <v>1</v>
      </c>
      <c r="B10" s="897">
        <v>2</v>
      </c>
      <c r="C10" s="897">
        <v>3</v>
      </c>
      <c r="D10" s="897">
        <v>4</v>
      </c>
      <c r="E10" s="897">
        <v>5</v>
      </c>
      <c r="F10" s="897">
        <v>6</v>
      </c>
      <c r="G10" s="897">
        <v>7</v>
      </c>
      <c r="H10" s="897">
        <v>8</v>
      </c>
      <c r="I10" s="897">
        <v>9</v>
      </c>
      <c r="J10" s="897">
        <v>10</v>
      </c>
      <c r="K10" s="897">
        <v>11</v>
      </c>
      <c r="L10" s="897">
        <v>12</v>
      </c>
    </row>
    <row r="11" spans="1:25" ht="14.25">
      <c r="A11" s="375">
        <v>1</v>
      </c>
      <c r="B11" s="1087" t="s">
        <v>501</v>
      </c>
      <c r="C11" s="381">
        <v>214.94927999999999</v>
      </c>
      <c r="D11" s="381">
        <v>0</v>
      </c>
      <c r="E11" s="381">
        <v>68.7</v>
      </c>
      <c r="F11" s="381">
        <v>210.07034999999999</v>
      </c>
      <c r="G11" s="381">
        <f>(D11+E11)-F11</f>
        <v>-141.37034999999997</v>
      </c>
      <c r="H11" s="381">
        <v>399.19152000000003</v>
      </c>
      <c r="I11" s="381">
        <v>0</v>
      </c>
      <c r="J11" s="381">
        <v>390.25</v>
      </c>
      <c r="K11" s="381">
        <v>390.13065000000006</v>
      </c>
      <c r="L11" s="381">
        <f>(I11+J11)-K11</f>
        <v>0.11934999999994034</v>
      </c>
      <c r="M11" s="1088">
        <v>100.4418</v>
      </c>
      <c r="N11" s="301">
        <f>D11+E11</f>
        <v>68.7</v>
      </c>
      <c r="O11" s="1089">
        <f>N11-M11</f>
        <v>-31.741799999999998</v>
      </c>
      <c r="P11" s="1088">
        <v>504.65880000000004</v>
      </c>
      <c r="Q11" s="301">
        <f>I11+J11</f>
        <v>390.25</v>
      </c>
      <c r="R11" s="1088">
        <f>Q11-P11</f>
        <v>-114.40880000000004</v>
      </c>
      <c r="T11" s="1088">
        <f>C11+H11+'T6A_FG_Upy_Utlsn1 '!C12+'T6A_FG_Upy_Utlsn1 '!H12</f>
        <v>1295.9349</v>
      </c>
      <c r="U11" s="1088">
        <f>D11+I11+'T6A_FG_Upy_Utlsn1 '!D12+'T6A_FG_Upy_Utlsn1 '!I12</f>
        <v>0</v>
      </c>
      <c r="V11" s="1088">
        <f>E11+J11+'T6A_FG_Upy_Utlsn1 '!E12+'T6A_FG_Upy_Utlsn1 '!J12</f>
        <v>906.91</v>
      </c>
      <c r="W11" s="1088">
        <f>F11+K11+'T6A_FG_Upy_Utlsn1 '!F12+'T6A_FG_Upy_Utlsn1 '!K12</f>
        <v>1154.6115</v>
      </c>
      <c r="X11" s="1088">
        <f>G11+L11+'T6A_FG_Upy_Utlsn1 '!G12+'T6A_FG_Upy_Utlsn1 '!L12</f>
        <v>-247.70150000000001</v>
      </c>
      <c r="Y11" s="1088">
        <f>H11+M11+'T6A_FG_Upy_Utlsn1 '!H12+'T6A_FG_Upy_Utlsn1 '!M12</f>
        <v>942.799485</v>
      </c>
    </row>
    <row r="12" spans="1:25" ht="14.25">
      <c r="A12" s="375">
        <v>2</v>
      </c>
      <c r="B12" s="1087" t="s">
        <v>445</v>
      </c>
      <c r="C12" s="381">
        <v>314.93734999999998</v>
      </c>
      <c r="D12" s="381">
        <v>-4.0500000000000114</v>
      </c>
      <c r="E12" s="381">
        <v>217.31</v>
      </c>
      <c r="F12" s="381">
        <v>264.63307500000002</v>
      </c>
      <c r="G12" s="381">
        <f t="shared" ref="G12:G61" si="0">(D12+E12)-F12</f>
        <v>-51.373075000000028</v>
      </c>
      <c r="H12" s="381">
        <v>584.88364999999999</v>
      </c>
      <c r="I12" s="381">
        <v>-88.409999999999627</v>
      </c>
      <c r="J12" s="381">
        <v>1237.99</v>
      </c>
      <c r="K12" s="381">
        <v>491.46142500000002</v>
      </c>
      <c r="L12" s="381">
        <f t="shared" ref="L12:L61" si="1">(I12+J12)-K12</f>
        <v>658.11857500000042</v>
      </c>
      <c r="M12" s="1088">
        <v>293.37549999999999</v>
      </c>
      <c r="N12" s="301">
        <f t="shared" ref="N12:N62" si="2">D12+E12</f>
        <v>213.26</v>
      </c>
      <c r="O12" s="1089">
        <f t="shared" ref="O12:O62" si="3">N12-M12</f>
        <v>-80.115499999999997</v>
      </c>
      <c r="P12" s="1088">
        <v>1474.0329999999999</v>
      </c>
      <c r="Q12" s="301">
        <f t="shared" ref="Q12:Q62" si="4">I12+J12</f>
        <v>1149.5800000000004</v>
      </c>
      <c r="R12" s="1088">
        <f t="shared" ref="R12:R62" si="5">Q12-P12</f>
        <v>-324.45299999999952</v>
      </c>
      <c r="T12" s="1088">
        <f>C12+H12+'T6A_FG_Upy_Utlsn1 '!C13+'T6A_FG_Upy_Utlsn1 '!H13</f>
        <v>1672.3134999999997</v>
      </c>
      <c r="U12" s="1088">
        <f>D12+I12+'T6A_FG_Upy_Utlsn1 '!D13+'T6A_FG_Upy_Utlsn1 '!I13</f>
        <v>19.590000000000458</v>
      </c>
      <c r="V12" s="1088">
        <f>E12+J12+'T6A_FG_Upy_Utlsn1 '!E13+'T6A_FG_Upy_Utlsn1 '!J13</f>
        <v>2192.11</v>
      </c>
      <c r="W12" s="1088">
        <f>F12+K12+'T6A_FG_Upy_Utlsn1 '!F13+'T6A_FG_Upy_Utlsn1 '!K13</f>
        <v>1527.9596999999999</v>
      </c>
      <c r="X12" s="1088">
        <f>G12+L12+'T6A_FG_Upy_Utlsn1 '!G13+'T6A_FG_Upy_Utlsn1 '!L13</f>
        <v>683.74030000000062</v>
      </c>
      <c r="Y12" s="1088">
        <f>H12+M12+'T6A_FG_Upy_Utlsn1 '!H13+'T6A_FG_Upy_Utlsn1 '!M13</f>
        <v>1380.379275</v>
      </c>
    </row>
    <row r="13" spans="1:25" ht="14.25">
      <c r="A13" s="375">
        <v>3</v>
      </c>
      <c r="B13" s="1087" t="s">
        <v>497</v>
      </c>
      <c r="C13" s="381">
        <v>553.21084000000008</v>
      </c>
      <c r="D13" s="381">
        <v>-52.765999999999849</v>
      </c>
      <c r="E13" s="381">
        <v>632.46</v>
      </c>
      <c r="F13" s="381">
        <v>613.58412500000009</v>
      </c>
      <c r="G13" s="381">
        <f t="shared" si="0"/>
        <v>-33.890124999999898</v>
      </c>
      <c r="H13" s="381">
        <v>1027.39156</v>
      </c>
      <c r="I13" s="381">
        <v>11.358399999999989</v>
      </c>
      <c r="J13" s="381">
        <v>110.53</v>
      </c>
      <c r="K13" s="381">
        <v>1139.513375</v>
      </c>
      <c r="L13" s="381">
        <f t="shared" si="1"/>
        <v>-1017.6249749999999</v>
      </c>
      <c r="M13" s="1088">
        <v>640.97</v>
      </c>
      <c r="N13" s="301">
        <f t="shared" si="2"/>
        <v>579.69400000000019</v>
      </c>
      <c r="O13" s="1089">
        <f t="shared" si="3"/>
        <v>-61.27599999999984</v>
      </c>
      <c r="P13" s="1088">
        <v>127.57</v>
      </c>
      <c r="Q13" s="301">
        <f t="shared" si="4"/>
        <v>121.88839999999999</v>
      </c>
      <c r="R13" s="1088">
        <f t="shared" si="5"/>
        <v>-5.6816000000000031</v>
      </c>
      <c r="T13" s="1088">
        <f>C13+H13+'T6A_FG_Upy_Utlsn1 '!C14+'T6A_FG_Upy_Utlsn1 '!H14</f>
        <v>2497.7381000000005</v>
      </c>
      <c r="U13" s="1088">
        <f>D13+I13+'T6A_FG_Upy_Utlsn1 '!D14+'T6A_FG_Upy_Utlsn1 '!I14</f>
        <v>43.718399999999974</v>
      </c>
      <c r="V13" s="1088">
        <f>E13+J13+'T6A_FG_Upy_Utlsn1 '!E14+'T6A_FG_Upy_Utlsn1 '!J14</f>
        <v>1509.96</v>
      </c>
      <c r="W13" s="1088">
        <f>F13+K13+'T6A_FG_Upy_Utlsn1 '!F14+'T6A_FG_Upy_Utlsn1 '!K14</f>
        <v>2605.7710000000002</v>
      </c>
      <c r="X13" s="1088">
        <f>G13+L13+'T6A_FG_Upy_Utlsn1 '!G14+'T6A_FG_Upy_Utlsn1 '!L14</f>
        <v>-1052.0925999999999</v>
      </c>
      <c r="Y13" s="1088">
        <f>H13+M13+'T6A_FG_Upy_Utlsn1 '!H14+'T6A_FG_Upy_Utlsn1 '!M14</f>
        <v>2264.499765</v>
      </c>
    </row>
    <row r="14" spans="1:25" ht="14.25">
      <c r="A14" s="375">
        <v>4</v>
      </c>
      <c r="B14" s="1090" t="s">
        <v>447</v>
      </c>
      <c r="C14" s="381">
        <v>356.77050500000007</v>
      </c>
      <c r="D14" s="381">
        <v>54.599999999999994</v>
      </c>
      <c r="E14" s="381">
        <v>139.31</v>
      </c>
      <c r="F14" s="381">
        <v>231.18609499999999</v>
      </c>
      <c r="G14" s="381">
        <f t="shared" si="0"/>
        <v>-37.276094999999998</v>
      </c>
      <c r="H14" s="381">
        <v>662.57379500000002</v>
      </c>
      <c r="I14" s="381">
        <v>217.24000000000012</v>
      </c>
      <c r="J14" s="381">
        <v>770.82</v>
      </c>
      <c r="K14" s="381">
        <v>429.34560499999998</v>
      </c>
      <c r="L14" s="381">
        <f t="shared" si="1"/>
        <v>558.7143950000002</v>
      </c>
      <c r="M14" s="1088">
        <v>116.23090000000001</v>
      </c>
      <c r="N14" s="301">
        <f t="shared" si="2"/>
        <v>193.91</v>
      </c>
      <c r="O14" s="1088">
        <f t="shared" si="3"/>
        <v>77.679099999999991</v>
      </c>
      <c r="P14" s="1088">
        <v>583.98940000000005</v>
      </c>
      <c r="Q14" s="301">
        <f t="shared" si="4"/>
        <v>988.06000000000017</v>
      </c>
      <c r="R14" s="1088">
        <f t="shared" si="5"/>
        <v>404.07060000000013</v>
      </c>
      <c r="T14" s="1088">
        <f>C14+H14+'T6A_FG_Upy_Utlsn1 '!C15+'T6A_FG_Upy_Utlsn1 '!H15</f>
        <v>1907.9144500000002</v>
      </c>
      <c r="U14" s="1088">
        <f>D14+I14+'T6A_FG_Upy_Utlsn1 '!D15+'T6A_FG_Upy_Utlsn1 '!I15</f>
        <v>364.34800000000018</v>
      </c>
      <c r="V14" s="1088">
        <f>E14+J14+'T6A_FG_Upy_Utlsn1 '!E15+'T6A_FG_Upy_Utlsn1 '!J15</f>
        <v>1836.75</v>
      </c>
      <c r="W14" s="1088">
        <f>F14+K14+'T6A_FG_Upy_Utlsn1 '!F15+'T6A_FG_Upy_Utlsn1 '!K15</f>
        <v>1205.3672499999998</v>
      </c>
      <c r="X14" s="1088">
        <f>G14+L14+'T6A_FG_Upy_Utlsn1 '!G15+'T6A_FG_Upy_Utlsn1 '!L15</f>
        <v>995.7307500000004</v>
      </c>
      <c r="Y14" s="1088">
        <f>H14+M14+'T6A_FG_Upy_Utlsn1 '!H15+'T6A_FG_Upy_Utlsn1 '!M15</f>
        <v>1356.3752924999999</v>
      </c>
    </row>
    <row r="15" spans="1:25" s="1095" customFormat="1" ht="14.25">
      <c r="A15" s="1091">
        <v>5</v>
      </c>
      <c r="B15" s="1092" t="s">
        <v>448</v>
      </c>
      <c r="C15" s="1093">
        <v>715.56394</v>
      </c>
      <c r="D15" s="1093">
        <v>65.759999999999991</v>
      </c>
      <c r="E15" s="1093">
        <v>251.38</v>
      </c>
      <c r="F15" s="1093">
        <v>682.05564000000004</v>
      </c>
      <c r="G15" s="1093">
        <f t="shared" si="0"/>
        <v>-364.91564000000005</v>
      </c>
      <c r="H15" s="1093">
        <v>1328.9044600000002</v>
      </c>
      <c r="I15" s="1093">
        <v>671.95699999999852</v>
      </c>
      <c r="J15" s="1093">
        <f>1430.21-2.97</f>
        <v>1427.24</v>
      </c>
      <c r="K15" s="1093">
        <v>1266.6747600000001</v>
      </c>
      <c r="L15" s="381">
        <f t="shared" si="1"/>
        <v>832.52223999999819</v>
      </c>
      <c r="M15" s="1094">
        <v>327.45060000000001</v>
      </c>
      <c r="N15" s="301">
        <f t="shared" si="2"/>
        <v>317.14</v>
      </c>
      <c r="O15" s="1089">
        <f t="shared" si="3"/>
        <v>-10.310600000000022</v>
      </c>
      <c r="P15" s="1094">
        <v>1645.2396000000001</v>
      </c>
      <c r="Q15" s="301">
        <f t="shared" si="4"/>
        <v>2099.1969999999983</v>
      </c>
      <c r="R15" s="1088">
        <f t="shared" si="5"/>
        <v>453.95739999999819</v>
      </c>
      <c r="T15" s="1088">
        <f>C15+H15+'T6A_FG_Upy_Utlsn1 '!C16+'T6A_FG_Upy_Utlsn1 '!H16</f>
        <v>3243.7398500000004</v>
      </c>
      <c r="U15" s="1088">
        <f>D15+I15+'T6A_FG_Upy_Utlsn1 '!D16+'T6A_FG_Upy_Utlsn1 '!I16</f>
        <v>1663.1389999999981</v>
      </c>
      <c r="V15" s="1088">
        <f>E15+J15+'T6A_FG_Upy_Utlsn1 '!E16+'T6A_FG_Upy_Utlsn1 '!J16</f>
        <v>2800.48</v>
      </c>
      <c r="W15" s="1088">
        <f>F15+K15+'T6A_FG_Upy_Utlsn1 '!F16+'T6A_FG_Upy_Utlsn1 '!K16</f>
        <v>3315.8501999999999</v>
      </c>
      <c r="X15" s="1088">
        <f>G15+L15+'T6A_FG_Upy_Utlsn1 '!G16+'T6A_FG_Upy_Utlsn1 '!L16</f>
        <v>1147.7687999999976</v>
      </c>
      <c r="Y15" s="1088">
        <f>H15+M15+'T6A_FG_Upy_Utlsn1 '!H16+'T6A_FG_Upy_Utlsn1 '!M16</f>
        <v>2435.8815025000004</v>
      </c>
    </row>
    <row r="16" spans="1:25" s="1095" customFormat="1" ht="14.25">
      <c r="A16" s="1091">
        <v>6</v>
      </c>
      <c r="B16" s="1092" t="s">
        <v>449</v>
      </c>
      <c r="C16" s="1093">
        <v>727.81390499999998</v>
      </c>
      <c r="D16" s="1093">
        <v>55.577999999999975</v>
      </c>
      <c r="E16" s="1093">
        <v>1274.6400000000001</v>
      </c>
      <c r="F16" s="1093">
        <v>576.97594500000002</v>
      </c>
      <c r="G16" s="1093">
        <f t="shared" si="0"/>
        <v>753.24205500000005</v>
      </c>
      <c r="H16" s="1093">
        <v>1351.654395</v>
      </c>
      <c r="I16" s="1093">
        <v>52.440000000000026</v>
      </c>
      <c r="J16" s="1093">
        <v>251.46</v>
      </c>
      <c r="K16" s="1093">
        <v>1071.5267549999999</v>
      </c>
      <c r="L16" s="1093">
        <f t="shared" si="1"/>
        <v>-767.62675499999978</v>
      </c>
      <c r="M16" s="1094">
        <v>1374.8627000000001</v>
      </c>
      <c r="N16" s="301">
        <f t="shared" si="2"/>
        <v>1330.2180000000001</v>
      </c>
      <c r="O16" s="1089">
        <f t="shared" si="3"/>
        <v>-44.644700000000057</v>
      </c>
      <c r="P16" s="1094">
        <v>273.64</v>
      </c>
      <c r="Q16" s="301">
        <f t="shared" si="4"/>
        <v>303.90000000000003</v>
      </c>
      <c r="R16" s="1088">
        <f t="shared" si="5"/>
        <v>30.260000000000048</v>
      </c>
      <c r="T16" s="1088">
        <f>C16+H16+'T6A_FG_Upy_Utlsn1 '!C17+'T6A_FG_Upy_Utlsn1 '!H17</f>
        <v>4451.89095</v>
      </c>
      <c r="U16" s="1088">
        <f>D16+I16+'T6A_FG_Upy_Utlsn1 '!D17+'T6A_FG_Upy_Utlsn1 '!I17</f>
        <v>345.61399999999986</v>
      </c>
      <c r="V16" s="1088">
        <f>E16+J16+'T6A_FG_Upy_Utlsn1 '!E17+'T6A_FG_Upy_Utlsn1 '!J17</f>
        <v>3158.52</v>
      </c>
      <c r="W16" s="1088">
        <f>F16+K16+'T6A_FG_Upy_Utlsn1 '!F17+'T6A_FG_Upy_Utlsn1 '!K17</f>
        <v>4016.9980499999992</v>
      </c>
      <c r="X16" s="1088">
        <f>G16+L16+'T6A_FG_Upy_Utlsn1 '!G17+'T6A_FG_Upy_Utlsn1 '!L17</f>
        <v>-512.86404999999979</v>
      </c>
      <c r="Y16" s="1088">
        <f>H16+M16+'T6A_FG_Upy_Utlsn1 '!H17+'T6A_FG_Upy_Utlsn1 '!M17</f>
        <v>4268.5918175000006</v>
      </c>
    </row>
    <row r="17" spans="1:25" s="1095" customFormat="1" ht="14.25">
      <c r="A17" s="1091">
        <v>7</v>
      </c>
      <c r="B17" s="1092" t="s">
        <v>450</v>
      </c>
      <c r="C17" s="1093">
        <v>697.65150000000006</v>
      </c>
      <c r="D17" s="1093">
        <v>365.88699999999989</v>
      </c>
      <c r="E17" s="1093">
        <v>248.12</v>
      </c>
      <c r="F17" s="1093">
        <v>602.58387000000005</v>
      </c>
      <c r="G17" s="1093">
        <f t="shared" si="0"/>
        <v>11.423129999999787</v>
      </c>
      <c r="H17" s="1093">
        <v>1295.6385</v>
      </c>
      <c r="I17" s="1093">
        <v>576.39699999999993</v>
      </c>
      <c r="J17" s="1093">
        <v>1411.29</v>
      </c>
      <c r="K17" s="1093">
        <v>1119.0843300000001</v>
      </c>
      <c r="L17" s="1093">
        <f t="shared" si="1"/>
        <v>868.60266999999976</v>
      </c>
      <c r="M17" s="1094">
        <v>296.5899</v>
      </c>
      <c r="N17" s="301">
        <f t="shared" si="2"/>
        <v>614.00699999999983</v>
      </c>
      <c r="O17" s="1088">
        <f t="shared" si="3"/>
        <v>317.41709999999983</v>
      </c>
      <c r="P17" s="1094">
        <v>1490.1834000000001</v>
      </c>
      <c r="Q17" s="301">
        <f t="shared" si="4"/>
        <v>1987.6869999999999</v>
      </c>
      <c r="R17" s="1088">
        <f t="shared" si="5"/>
        <v>497.50359999999978</v>
      </c>
      <c r="T17" s="1088">
        <f>C17+H17+'T6A_FG_Upy_Utlsn1 '!C18+'T6A_FG_Upy_Utlsn1 '!H18</f>
        <v>4105.8068999999996</v>
      </c>
      <c r="U17" s="1088">
        <f>D17+I17+'T6A_FG_Upy_Utlsn1 '!D18+'T6A_FG_Upy_Utlsn1 '!I18</f>
        <v>1882.0400000000002</v>
      </c>
      <c r="V17" s="1088">
        <f>E17+J17+'T6A_FG_Upy_Utlsn1 '!E18+'T6A_FG_Upy_Utlsn1 '!J18</f>
        <v>3393.58</v>
      </c>
      <c r="W17" s="1088">
        <f>F17+K17+'T6A_FG_Upy_Utlsn1 '!F18+'T6A_FG_Upy_Utlsn1 '!K18</f>
        <v>3484.9205999999999</v>
      </c>
      <c r="X17" s="1088">
        <f>G17+L17+'T6A_FG_Upy_Utlsn1 '!G18+'T6A_FG_Upy_Utlsn1 '!L18</f>
        <v>1790.6994</v>
      </c>
      <c r="Y17" s="1088">
        <f>H17+M17+'T6A_FG_Upy_Utlsn1 '!H18+'T6A_FG_Upy_Utlsn1 '!M18</f>
        <v>2965.3643849999999</v>
      </c>
    </row>
    <row r="18" spans="1:25" ht="14.25">
      <c r="A18" s="375">
        <v>8</v>
      </c>
      <c r="B18" s="1092" t="s">
        <v>451</v>
      </c>
      <c r="C18" s="381">
        <v>491.14838500000008</v>
      </c>
      <c r="D18" s="381">
        <v>1.6300000000000523</v>
      </c>
      <c r="E18" s="381">
        <v>216.92</v>
      </c>
      <c r="F18" s="381">
        <v>491.14838500000008</v>
      </c>
      <c r="G18" s="381">
        <f t="shared" si="0"/>
        <v>-272.59838500000001</v>
      </c>
      <c r="H18" s="381">
        <v>912.13271500000008</v>
      </c>
      <c r="I18" s="381">
        <v>18.875999999999635</v>
      </c>
      <c r="J18" s="381">
        <v>1222.76</v>
      </c>
      <c r="K18" s="381">
        <v>912.13271500000008</v>
      </c>
      <c r="L18" s="381">
        <f t="shared" si="1"/>
        <v>329.50328499999944</v>
      </c>
      <c r="M18" s="1088">
        <v>232.93330000000003</v>
      </c>
      <c r="N18" s="301">
        <f t="shared" si="2"/>
        <v>218.55000000000004</v>
      </c>
      <c r="O18" s="1089">
        <f t="shared" si="3"/>
        <v>-14.383299999999991</v>
      </c>
      <c r="P18" s="1088">
        <v>1170.3478</v>
      </c>
      <c r="Q18" s="301">
        <f t="shared" si="4"/>
        <v>1241.6359999999995</v>
      </c>
      <c r="R18" s="1088">
        <f t="shared" si="5"/>
        <v>71.288199999999506</v>
      </c>
      <c r="T18" s="1088">
        <f>C18+H18+'T6A_FG_Upy_Utlsn1 '!C19+'T6A_FG_Upy_Utlsn1 '!H19</f>
        <v>2573.65355</v>
      </c>
      <c r="U18" s="1088">
        <f>D18+I18+'T6A_FG_Upy_Utlsn1 '!D19+'T6A_FG_Upy_Utlsn1 '!I19</f>
        <v>220.54499999999973</v>
      </c>
      <c r="V18" s="1088">
        <f>E18+J18+'T6A_FG_Upy_Utlsn1 '!E19+'T6A_FG_Upy_Utlsn1 '!J19</f>
        <v>2780.7</v>
      </c>
      <c r="W18" s="1088">
        <f>F18+K18+'T6A_FG_Upy_Utlsn1 '!F19+'T6A_FG_Upy_Utlsn1 '!K19</f>
        <v>2573.65355</v>
      </c>
      <c r="X18" s="1088">
        <f>G18+L18+'T6A_FG_Upy_Utlsn1 '!G19+'T6A_FG_Upy_Utlsn1 '!L19</f>
        <v>427.59144999999955</v>
      </c>
      <c r="Y18" s="1088">
        <f>H18+M18+'T6A_FG_Upy_Utlsn1 '!H19+'T6A_FG_Upy_Utlsn1 '!M19</f>
        <v>1905.8081075</v>
      </c>
    </row>
    <row r="19" spans="1:25" ht="14.25">
      <c r="A19" s="375">
        <v>9</v>
      </c>
      <c r="B19" s="1092" t="s">
        <v>452</v>
      </c>
      <c r="C19" s="381">
        <v>503.77873</v>
      </c>
      <c r="D19" s="381">
        <v>-21.600000000000023</v>
      </c>
      <c r="E19" s="381">
        <v>312.02</v>
      </c>
      <c r="F19" s="381">
        <v>442.73117000000008</v>
      </c>
      <c r="G19" s="381">
        <f t="shared" si="0"/>
        <v>-152.31117000000012</v>
      </c>
      <c r="H19" s="381">
        <v>935.58906999999999</v>
      </c>
      <c r="I19" s="381">
        <v>-8.8900000000001</v>
      </c>
      <c r="J19" s="381">
        <v>636.91</v>
      </c>
      <c r="K19" s="381">
        <v>822.21503000000007</v>
      </c>
      <c r="L19" s="381">
        <f t="shared" si="1"/>
        <v>-194.1950300000002</v>
      </c>
      <c r="M19" s="1088">
        <v>427.34</v>
      </c>
      <c r="N19" s="301">
        <f t="shared" si="2"/>
        <v>290.41999999999996</v>
      </c>
      <c r="O19" s="1089">
        <f t="shared" si="3"/>
        <v>-136.92000000000002</v>
      </c>
      <c r="P19" s="1088">
        <v>885.44</v>
      </c>
      <c r="Q19" s="301">
        <f t="shared" si="4"/>
        <v>628.01999999999987</v>
      </c>
      <c r="R19" s="1088">
        <f t="shared" si="5"/>
        <v>-257.42000000000019</v>
      </c>
      <c r="T19" s="1088">
        <f>C19+H19+'T6A_FG_Upy_Utlsn1 '!C20+'T6A_FG_Upy_Utlsn1 '!H20</f>
        <v>2725.6696999999999</v>
      </c>
      <c r="U19" s="1088">
        <f>D19+I19+'T6A_FG_Upy_Utlsn1 '!D20+'T6A_FG_Upy_Utlsn1 '!I20</f>
        <v>-47.5900000000006</v>
      </c>
      <c r="V19" s="1088">
        <f>E19+J19+'T6A_FG_Upy_Utlsn1 '!E20+'T6A_FG_Upy_Utlsn1 '!J20</f>
        <v>1800.2399999999998</v>
      </c>
      <c r="W19" s="1088">
        <f>F19+K19+'T6A_FG_Upy_Utlsn1 '!F20+'T6A_FG_Upy_Utlsn1 '!K20</f>
        <v>2516.6756500000001</v>
      </c>
      <c r="X19" s="1088">
        <f>G19+L19+'T6A_FG_Upy_Utlsn1 '!G20+'T6A_FG_Upy_Utlsn1 '!L20</f>
        <v>-764.0256500000005</v>
      </c>
      <c r="Y19" s="1088">
        <f>H19+M19+'T6A_FG_Upy_Utlsn1 '!H20+'T6A_FG_Upy_Utlsn1 '!M20</f>
        <v>2199.0253050000001</v>
      </c>
    </row>
    <row r="20" spans="1:25" ht="14.25">
      <c r="A20" s="375">
        <v>10</v>
      </c>
      <c r="B20" s="1092" t="s">
        <v>453</v>
      </c>
      <c r="C20" s="381">
        <v>355.75039499999997</v>
      </c>
      <c r="D20" s="381">
        <v>18.820000000000078</v>
      </c>
      <c r="E20" s="381">
        <v>162.94999999999999</v>
      </c>
      <c r="F20" s="381">
        <v>298.63294999999999</v>
      </c>
      <c r="G20" s="381">
        <f t="shared" si="0"/>
        <v>-116.86294999999993</v>
      </c>
      <c r="H20" s="381">
        <v>660.67930500000011</v>
      </c>
      <c r="I20" s="381">
        <v>60.590000000000032</v>
      </c>
      <c r="J20" s="381">
        <v>648.96</v>
      </c>
      <c r="K20" s="381">
        <v>554.60405000000014</v>
      </c>
      <c r="L20" s="381">
        <f t="shared" si="1"/>
        <v>154.94594999999993</v>
      </c>
      <c r="M20" s="1088">
        <v>204.48</v>
      </c>
      <c r="N20" s="301">
        <f t="shared" si="2"/>
        <v>181.77000000000007</v>
      </c>
      <c r="O20" s="1089">
        <f t="shared" si="3"/>
        <v>-22.709999999999923</v>
      </c>
      <c r="P20" s="1088">
        <v>655.72</v>
      </c>
      <c r="Q20" s="301">
        <f t="shared" si="4"/>
        <v>709.55000000000007</v>
      </c>
      <c r="R20" s="1088">
        <f t="shared" si="5"/>
        <v>53.830000000000041</v>
      </c>
      <c r="T20" s="1088">
        <f>C20+H20+'T6A_FG_Upy_Utlsn1 '!C21+'T6A_FG_Upy_Utlsn1 '!H21</f>
        <v>1811.3745000000004</v>
      </c>
      <c r="U20" s="1088">
        <f>D20+I20+'T6A_FG_Upy_Utlsn1 '!D21+'T6A_FG_Upy_Utlsn1 '!I21</f>
        <v>119.32999999999996</v>
      </c>
      <c r="V20" s="1088">
        <f>E20+J20+'T6A_FG_Upy_Utlsn1 '!E21+'T6A_FG_Upy_Utlsn1 '!J21</f>
        <v>1472.88</v>
      </c>
      <c r="W20" s="1088">
        <f>F20+K20+'T6A_FG_Upy_Utlsn1 '!F21+'T6A_FG_Upy_Utlsn1 '!K21</f>
        <v>1526.3132500000002</v>
      </c>
      <c r="X20" s="1088">
        <f>G20+L20+'T6A_FG_Upy_Utlsn1 '!G21+'T6A_FG_Upy_Utlsn1 '!L21</f>
        <v>65.896749999999798</v>
      </c>
      <c r="Y20" s="1088">
        <f>H20+M20+'T6A_FG_Upy_Utlsn1 '!H21+'T6A_FG_Upy_Utlsn1 '!M21</f>
        <v>1381.8734250000002</v>
      </c>
    </row>
    <row r="21" spans="1:25" ht="14.25">
      <c r="A21" s="375">
        <v>11</v>
      </c>
      <c r="B21" s="1092" t="s">
        <v>454</v>
      </c>
      <c r="C21" s="381">
        <v>708.89864499999999</v>
      </c>
      <c r="D21" s="381">
        <v>-100.40979999999922</v>
      </c>
      <c r="E21" s="381">
        <v>404.45</v>
      </c>
      <c r="F21" s="381">
        <v>702.10475999999994</v>
      </c>
      <c r="G21" s="381">
        <f t="shared" si="0"/>
        <v>-398.06455999999918</v>
      </c>
      <c r="H21" s="381">
        <v>1316.526055</v>
      </c>
      <c r="I21" s="381">
        <v>-65.246399999999994</v>
      </c>
      <c r="J21" s="381">
        <v>2282.75</v>
      </c>
      <c r="K21" s="381">
        <v>1303.9088400000001</v>
      </c>
      <c r="L21" s="381">
        <f t="shared" si="1"/>
        <v>913.59475999999995</v>
      </c>
      <c r="M21" s="1088">
        <v>338.46320000000003</v>
      </c>
      <c r="N21" s="301">
        <f t="shared" si="2"/>
        <v>304.04020000000077</v>
      </c>
      <c r="O21" s="1089">
        <f t="shared" si="3"/>
        <v>-34.422999999999263</v>
      </c>
      <c r="P21" s="1088">
        <v>1700.5712000000001</v>
      </c>
      <c r="Q21" s="301">
        <f t="shared" si="4"/>
        <v>2217.5036</v>
      </c>
      <c r="R21" s="1088">
        <f t="shared" si="5"/>
        <v>516.93239999999992</v>
      </c>
      <c r="T21" s="1088">
        <f>C21+H21+'T6A_FG_Upy_Utlsn1 '!C22+'T6A_FG_Upy_Utlsn1 '!H22</f>
        <v>4252.5743000000002</v>
      </c>
      <c r="U21" s="1088">
        <f>D21+I21+'T6A_FG_Upy_Utlsn1 '!D22+'T6A_FG_Upy_Utlsn1 '!I22</f>
        <v>-28.1069999999998</v>
      </c>
      <c r="V21" s="1088">
        <f>E21+J21+'T6A_FG_Upy_Utlsn1 '!E22+'T6A_FG_Upy_Utlsn1 '!J22</f>
        <v>5259.6100000000006</v>
      </c>
      <c r="W21" s="1088">
        <f>F21+K21+'T6A_FG_Upy_Utlsn1 '!F22+'T6A_FG_Upy_Utlsn1 '!K22</f>
        <v>4277.6140500000001</v>
      </c>
      <c r="X21" s="1088">
        <f>G21+L21+'T6A_FG_Upy_Utlsn1 '!G22+'T6A_FG_Upy_Utlsn1 '!L22</f>
        <v>953.88895000000048</v>
      </c>
      <c r="Y21" s="1088">
        <f>H21+M21+'T6A_FG_Upy_Utlsn1 '!H22+'T6A_FG_Upy_Utlsn1 '!M22</f>
        <v>3102.6364949999997</v>
      </c>
    </row>
    <row r="22" spans="1:25" ht="14.25">
      <c r="A22" s="375">
        <v>12</v>
      </c>
      <c r="B22" s="1092" t="s">
        <v>455</v>
      </c>
      <c r="C22" s="381">
        <v>835.2107400000001</v>
      </c>
      <c r="D22" s="381">
        <v>-7.0000000000000568</v>
      </c>
      <c r="E22" s="381">
        <v>262.26</v>
      </c>
      <c r="F22" s="381">
        <v>718.43751000000009</v>
      </c>
      <c r="G22" s="381">
        <f t="shared" si="0"/>
        <v>-463.17751000000015</v>
      </c>
      <c r="H22" s="381">
        <v>1551.1056600000002</v>
      </c>
      <c r="I22" s="381">
        <v>-172.63999999999987</v>
      </c>
      <c r="J22" s="381">
        <v>1513.08</v>
      </c>
      <c r="K22" s="381">
        <v>1334.24109</v>
      </c>
      <c r="L22" s="381">
        <f t="shared" si="1"/>
        <v>6.198910000000069</v>
      </c>
      <c r="M22" s="1088">
        <v>353.61270000000002</v>
      </c>
      <c r="N22" s="301">
        <f t="shared" si="2"/>
        <v>255.25999999999993</v>
      </c>
      <c r="O22" s="1089">
        <f t="shared" si="3"/>
        <v>-98.352700000000084</v>
      </c>
      <c r="P22" s="1088">
        <v>1776.6882000000003</v>
      </c>
      <c r="Q22" s="301">
        <f t="shared" si="4"/>
        <v>1340.44</v>
      </c>
      <c r="R22" s="1088">
        <f t="shared" si="5"/>
        <v>-436.24820000000022</v>
      </c>
      <c r="T22" s="1088">
        <f>C22+H22+'T6A_FG_Upy_Utlsn1 '!C23+'T6A_FG_Upy_Utlsn1 '!H23</f>
        <v>5071.7003999999997</v>
      </c>
      <c r="U22" s="1088">
        <f>D22+I22+'T6A_FG_Upy_Utlsn1 '!D23+'T6A_FG_Upy_Utlsn1 '!I23</f>
        <v>-615.84</v>
      </c>
      <c r="V22" s="1088">
        <f>E22+J22+'T6A_FG_Upy_Utlsn1 '!E23+'T6A_FG_Upy_Utlsn1 '!J23</f>
        <v>3855.0600000000004</v>
      </c>
      <c r="W22" s="1088">
        <f>F22+K22+'T6A_FG_Upy_Utlsn1 '!F23+'T6A_FG_Upy_Utlsn1 '!K23</f>
        <v>4372.5185999999994</v>
      </c>
      <c r="X22" s="1088">
        <f>G22+L22+'T6A_FG_Upy_Utlsn1 '!G23+'T6A_FG_Upy_Utlsn1 '!L23</f>
        <v>-1133.2985999999999</v>
      </c>
      <c r="Y22" s="1088">
        <f>H22+M22+'T6A_FG_Upy_Utlsn1 '!H23+'T6A_FG_Upy_Utlsn1 '!M23</f>
        <v>3650.2179599999999</v>
      </c>
    </row>
    <row r="23" spans="1:25" ht="14.25">
      <c r="A23" s="375">
        <v>13</v>
      </c>
      <c r="B23" s="1092" t="s">
        <v>456</v>
      </c>
      <c r="C23" s="381">
        <v>553.78141000000005</v>
      </c>
      <c r="D23" s="381">
        <v>99.900000000000091</v>
      </c>
      <c r="E23" s="381">
        <v>256.52999999999997</v>
      </c>
      <c r="F23" s="381">
        <v>513.99698000000001</v>
      </c>
      <c r="G23" s="381">
        <f t="shared" si="0"/>
        <v>-157.56697999999994</v>
      </c>
      <c r="H23" s="381">
        <v>1028.45119</v>
      </c>
      <c r="I23" s="381">
        <v>135.51000000000045</v>
      </c>
      <c r="J23" s="381">
        <v>1371.4</v>
      </c>
      <c r="K23" s="381">
        <v>954.56582000000014</v>
      </c>
      <c r="L23" s="381">
        <f t="shared" si="1"/>
        <v>552.34418000000039</v>
      </c>
      <c r="M23" s="1088">
        <v>272.99</v>
      </c>
      <c r="N23" s="301">
        <f t="shared" si="2"/>
        <v>356.43000000000006</v>
      </c>
      <c r="O23" s="1088">
        <f t="shared" si="3"/>
        <v>83.440000000000055</v>
      </c>
      <c r="P23" s="1088">
        <v>1213.6300000000001</v>
      </c>
      <c r="Q23" s="301">
        <f t="shared" si="4"/>
        <v>1506.9100000000005</v>
      </c>
      <c r="R23" s="1088">
        <f t="shared" si="5"/>
        <v>293.28000000000043</v>
      </c>
      <c r="T23" s="1088">
        <f>C23+H23+'T6A_FG_Upy_Utlsn1 '!C24+'T6A_FG_Upy_Utlsn1 '!H24</f>
        <v>3171.86285</v>
      </c>
      <c r="U23" s="1088">
        <f>D23+I23+'T6A_FG_Upy_Utlsn1 '!D24+'T6A_FG_Upy_Utlsn1 '!I24</f>
        <v>495.01000000000084</v>
      </c>
      <c r="V23" s="1088">
        <f>E23+J23+'T6A_FG_Upy_Utlsn1 '!E24+'T6A_FG_Upy_Utlsn1 '!J24</f>
        <v>3296.65</v>
      </c>
      <c r="W23" s="1088">
        <f>F23+K23+'T6A_FG_Upy_Utlsn1 '!F24+'T6A_FG_Upy_Utlsn1 '!K24</f>
        <v>2945.8852000000002</v>
      </c>
      <c r="X23" s="1088">
        <f>G23+L23+'T6A_FG_Upy_Utlsn1 '!G24+'T6A_FG_Upy_Utlsn1 '!L24</f>
        <v>845.77480000000105</v>
      </c>
      <c r="Y23" s="1088">
        <f>H23+M23+'T6A_FG_Upy_Utlsn1 '!H24+'T6A_FG_Upy_Utlsn1 '!M24</f>
        <v>2334.7008525000001</v>
      </c>
    </row>
    <row r="24" spans="1:25" s="1095" customFormat="1" ht="14.25">
      <c r="A24" s="1091">
        <v>14</v>
      </c>
      <c r="B24" s="1092" t="s">
        <v>457</v>
      </c>
      <c r="C24" s="1093">
        <v>273.61424999999997</v>
      </c>
      <c r="D24" s="1093">
        <v>-87.15999999999994</v>
      </c>
      <c r="E24" s="1093">
        <v>113.56</v>
      </c>
      <c r="F24" s="1093">
        <v>239.97960000000003</v>
      </c>
      <c r="G24" s="1093">
        <f t="shared" si="0"/>
        <v>-213.57959999999997</v>
      </c>
      <c r="H24" s="1093">
        <v>508.14075000000003</v>
      </c>
      <c r="I24" s="1093">
        <v>-798.40299999999979</v>
      </c>
      <c r="J24" s="1093">
        <v>665.11</v>
      </c>
      <c r="K24" s="1093">
        <v>445.67640000000006</v>
      </c>
      <c r="L24" s="1093">
        <f t="shared" si="1"/>
        <v>-578.96939999999984</v>
      </c>
      <c r="M24" s="1094">
        <v>117.13290000000001</v>
      </c>
      <c r="N24" s="301">
        <f t="shared" si="2"/>
        <v>26.400000000000063</v>
      </c>
      <c r="O24" s="1088">
        <f t="shared" si="3"/>
        <v>-90.732899999999944</v>
      </c>
      <c r="P24" s="1094">
        <v>588.52139999999997</v>
      </c>
      <c r="Q24" s="301">
        <f t="shared" si="4"/>
        <v>-133.29299999999978</v>
      </c>
      <c r="R24" s="1088">
        <f t="shared" si="5"/>
        <v>-721.81439999999975</v>
      </c>
      <c r="T24" s="1088">
        <f>C24+H24+'T6A_FG_Upy_Utlsn1 '!C25+'T6A_FG_Upy_Utlsn1 '!H25</f>
        <v>1424.4983999999999</v>
      </c>
      <c r="U24" s="1088">
        <f>D24+I24+'T6A_FG_Upy_Utlsn1 '!D25+'T6A_FG_Upy_Utlsn1 '!I25</f>
        <v>-1814.3269999999998</v>
      </c>
      <c r="V24" s="1088">
        <f>E24+J24+'T6A_FG_Upy_Utlsn1 '!E25+'T6A_FG_Upy_Utlsn1 '!J25</f>
        <v>1511.4700000000003</v>
      </c>
      <c r="W24" s="1088">
        <f>F24+K24+'T6A_FG_Upy_Utlsn1 '!F25+'T6A_FG_Upy_Utlsn1 '!K25</f>
        <v>1330.4929499999998</v>
      </c>
      <c r="X24" s="1088">
        <f>G24+L24+'T6A_FG_Upy_Utlsn1 '!G25+'T6A_FG_Upy_Utlsn1 '!L25</f>
        <v>-1633.3499499999994</v>
      </c>
      <c r="Y24" s="1088">
        <f>H24+M24+'T6A_FG_Upy_Utlsn1 '!H25+'T6A_FG_Upy_Utlsn1 '!M25</f>
        <v>1043.0568600000001</v>
      </c>
    </row>
    <row r="25" spans="1:25" ht="14.25">
      <c r="A25" s="375">
        <v>15</v>
      </c>
      <c r="B25" s="1092" t="s">
        <v>458</v>
      </c>
      <c r="C25" s="381">
        <v>498.49663500000003</v>
      </c>
      <c r="D25" s="381">
        <v>312.60999999999996</v>
      </c>
      <c r="E25" s="381">
        <v>194.84</v>
      </c>
      <c r="F25" s="381">
        <v>457.46694000000002</v>
      </c>
      <c r="G25" s="381">
        <f t="shared" si="0"/>
        <v>49.983059999999909</v>
      </c>
      <c r="H25" s="381">
        <v>925.77946500000007</v>
      </c>
      <c r="I25" s="381">
        <v>54.106999999999971</v>
      </c>
      <c r="J25" s="381">
        <v>934.3</v>
      </c>
      <c r="K25" s="381">
        <v>849.58146000000011</v>
      </c>
      <c r="L25" s="381">
        <f t="shared" si="1"/>
        <v>138.82553999999982</v>
      </c>
      <c r="M25" s="1088">
        <v>264.61</v>
      </c>
      <c r="N25" s="301">
        <f t="shared" si="2"/>
        <v>507.44999999999993</v>
      </c>
      <c r="O25" s="1088">
        <f t="shared" si="3"/>
        <v>242.83999999999992</v>
      </c>
      <c r="P25" s="1088">
        <v>1064.01</v>
      </c>
      <c r="Q25" s="301">
        <f t="shared" si="4"/>
        <v>988.40699999999993</v>
      </c>
      <c r="R25" s="1088">
        <f t="shared" si="5"/>
        <v>-75.603000000000065</v>
      </c>
      <c r="T25" s="1088">
        <f>C25+H25+'T6A_FG_Upy_Utlsn1 '!C26+'T6A_FG_Upy_Utlsn1 '!H26</f>
        <v>2978.7829499999998</v>
      </c>
      <c r="U25" s="1088">
        <f>D25+I25+'T6A_FG_Upy_Utlsn1 '!D26+'T6A_FG_Upy_Utlsn1 '!I26</f>
        <v>527.78699999999947</v>
      </c>
      <c r="V25" s="1088">
        <f>E25+J25+'T6A_FG_Upy_Utlsn1 '!E26+'T6A_FG_Upy_Utlsn1 '!J26</f>
        <v>2305.0500000000002</v>
      </c>
      <c r="W25" s="1088">
        <f>F25+K25+'T6A_FG_Upy_Utlsn1 '!F26+'T6A_FG_Upy_Utlsn1 '!K26</f>
        <v>2605.79835</v>
      </c>
      <c r="X25" s="1088">
        <f>G25+L25+'T6A_FG_Upy_Utlsn1 '!G26+'T6A_FG_Upy_Utlsn1 '!L26</f>
        <v>227.03864999999939</v>
      </c>
      <c r="Y25" s="1088">
        <f>H25+M25+'T6A_FG_Upy_Utlsn1 '!H26+'T6A_FG_Upy_Utlsn1 '!M26</f>
        <v>2200.8189174999998</v>
      </c>
    </row>
    <row r="26" spans="1:25" ht="14.25">
      <c r="A26" s="375">
        <v>16</v>
      </c>
      <c r="B26" s="1092" t="s">
        <v>459</v>
      </c>
      <c r="C26" s="381">
        <v>982.50425000000007</v>
      </c>
      <c r="D26" s="381">
        <v>-75.100000000000193</v>
      </c>
      <c r="E26" s="381">
        <v>347.14</v>
      </c>
      <c r="F26" s="381">
        <v>783.17777999999987</v>
      </c>
      <c r="G26" s="381">
        <f t="shared" si="0"/>
        <v>-511.13778000000008</v>
      </c>
      <c r="H26" s="381">
        <v>1824.6507500000002</v>
      </c>
      <c r="I26" s="381">
        <v>-145.85500000000002</v>
      </c>
      <c r="J26" s="381">
        <v>1969.95</v>
      </c>
      <c r="K26" s="381">
        <v>1454.4730199999999</v>
      </c>
      <c r="L26" s="381">
        <f t="shared" si="1"/>
        <v>369.62198000000012</v>
      </c>
      <c r="M26" s="1088">
        <v>375.99869999999999</v>
      </c>
      <c r="N26" s="301">
        <f t="shared" si="2"/>
        <v>272.03999999999979</v>
      </c>
      <c r="O26" s="1088">
        <f t="shared" si="3"/>
        <v>-103.95870000000019</v>
      </c>
      <c r="P26" s="1088">
        <v>1889.1642000000002</v>
      </c>
      <c r="Q26" s="301">
        <f t="shared" si="4"/>
        <v>1824.095</v>
      </c>
      <c r="R26" s="1088">
        <f t="shared" si="5"/>
        <v>-65.069200000000137</v>
      </c>
      <c r="T26" s="1088">
        <f>C26+H26+'T6A_FG_Upy_Utlsn1 '!C27+'T6A_FG_Upy_Utlsn1 '!H27</f>
        <v>4837.8654999999999</v>
      </c>
      <c r="U26" s="1088">
        <f>D26+I26+'T6A_FG_Upy_Utlsn1 '!D27+'T6A_FG_Upy_Utlsn1 '!I27</f>
        <v>113.83849999999973</v>
      </c>
      <c r="V26" s="1088">
        <f>E26+J26+'T6A_FG_Upy_Utlsn1 '!E27+'T6A_FG_Upy_Utlsn1 '!J27</f>
        <v>4170.8600000000006</v>
      </c>
      <c r="W26" s="1088">
        <f>F26+K26+'T6A_FG_Upy_Utlsn1 '!F27+'T6A_FG_Upy_Utlsn1 '!K27</f>
        <v>4172.6196</v>
      </c>
      <c r="X26" s="1088">
        <f>G26+L26+'T6A_FG_Upy_Utlsn1 '!G27+'T6A_FG_Upy_Utlsn1 '!L27</f>
        <v>112.0789000000002</v>
      </c>
      <c r="Y26" s="1088">
        <f>H26+M26+'T6A_FG_Upy_Utlsn1 '!H27+'T6A_FG_Upy_Utlsn1 '!M27</f>
        <v>3520.6112750000002</v>
      </c>
    </row>
    <row r="27" spans="1:25" ht="14.25">
      <c r="A27" s="375">
        <v>17</v>
      </c>
      <c r="B27" s="1092" t="s">
        <v>460</v>
      </c>
      <c r="C27" s="381">
        <v>447.87151499999999</v>
      </c>
      <c r="D27" s="381">
        <v>382.327</v>
      </c>
      <c r="E27" s="381">
        <v>890.62</v>
      </c>
      <c r="F27" s="381">
        <v>422.86152999999996</v>
      </c>
      <c r="G27" s="381">
        <f t="shared" si="0"/>
        <v>850.08547000000021</v>
      </c>
      <c r="H27" s="381">
        <v>831.76138500000002</v>
      </c>
      <c r="I27" s="381">
        <v>0</v>
      </c>
      <c r="J27" s="381">
        <v>156.43</v>
      </c>
      <c r="K27" s="381">
        <v>785.31427000000008</v>
      </c>
      <c r="L27" s="381">
        <f t="shared" si="1"/>
        <v>-628.88427000000001</v>
      </c>
      <c r="M27" s="1088">
        <v>1007.6284000000001</v>
      </c>
      <c r="N27" s="301">
        <f t="shared" si="2"/>
        <v>1272.9470000000001</v>
      </c>
      <c r="O27" s="1088">
        <f t="shared" si="3"/>
        <v>265.31860000000006</v>
      </c>
      <c r="P27" s="1088">
        <v>200.54740000000001</v>
      </c>
      <c r="Q27" s="301">
        <f t="shared" si="4"/>
        <v>156.43</v>
      </c>
      <c r="R27" s="1088">
        <f t="shared" si="5"/>
        <v>-44.117400000000004</v>
      </c>
      <c r="T27" s="1088">
        <f>C27+H27+'T6A_FG_Upy_Utlsn1 '!C28+'T6A_FG_Upy_Utlsn1 '!H28</f>
        <v>2532.10815</v>
      </c>
      <c r="U27" s="1088">
        <f>D27+I27+'T6A_FG_Upy_Utlsn1 '!D28+'T6A_FG_Upy_Utlsn1 '!I28</f>
        <v>413.71700000000055</v>
      </c>
      <c r="V27" s="1088">
        <f>E27+J27+'T6A_FG_Upy_Utlsn1 '!E28+'T6A_FG_Upy_Utlsn1 '!J28</f>
        <v>2079.27</v>
      </c>
      <c r="W27" s="1088">
        <f>F27+K27+'T6A_FG_Upy_Utlsn1 '!F28+'T6A_FG_Upy_Utlsn1 '!K28</f>
        <v>2372.4720499999999</v>
      </c>
      <c r="X27" s="1088">
        <f>G27+L27+'T6A_FG_Upy_Utlsn1 '!G28+'T6A_FG_Upy_Utlsn1 '!L28</f>
        <v>120.51495000000091</v>
      </c>
      <c r="Y27" s="1088">
        <f>H27+M27+'T6A_FG_Upy_Utlsn1 '!H28+'T6A_FG_Upy_Utlsn1 '!M28</f>
        <v>2653.4986975000002</v>
      </c>
    </row>
    <row r="28" spans="1:25" ht="14.25">
      <c r="A28" s="375">
        <v>18</v>
      </c>
      <c r="B28" s="1092" t="s">
        <v>461</v>
      </c>
      <c r="C28" s="381">
        <v>534.67596000000003</v>
      </c>
      <c r="D28" s="381">
        <v>-14.230000000000132</v>
      </c>
      <c r="E28" s="381">
        <v>208.41</v>
      </c>
      <c r="F28" s="381">
        <v>433.474335</v>
      </c>
      <c r="G28" s="381">
        <f t="shared" si="0"/>
        <v>-239.29433500000013</v>
      </c>
      <c r="H28" s="381">
        <v>992.96964000000003</v>
      </c>
      <c r="I28" s="381">
        <v>156.60900000000038</v>
      </c>
      <c r="J28" s="381">
        <v>1025.52</v>
      </c>
      <c r="K28" s="381">
        <v>805.02376500000003</v>
      </c>
      <c r="L28" s="381">
        <f t="shared" si="1"/>
        <v>377.10523500000033</v>
      </c>
      <c r="M28" s="1088">
        <v>239.27</v>
      </c>
      <c r="N28" s="301">
        <f t="shared" si="2"/>
        <v>194.17999999999986</v>
      </c>
      <c r="O28" s="1088">
        <f t="shared" si="3"/>
        <v>-45.090000000000146</v>
      </c>
      <c r="P28" s="1088">
        <v>1019.62</v>
      </c>
      <c r="Q28" s="301">
        <f t="shared" si="4"/>
        <v>1182.1290000000004</v>
      </c>
      <c r="R28" s="1088">
        <f t="shared" si="5"/>
        <v>162.50900000000036</v>
      </c>
      <c r="T28" s="1088">
        <f>C28+H28+'T6A_FG_Upy_Utlsn1 '!C29+'T6A_FG_Upy_Utlsn1 '!H29</f>
        <v>2711.4672</v>
      </c>
      <c r="U28" s="1088">
        <f>D28+I28+'T6A_FG_Upy_Utlsn1 '!D29+'T6A_FG_Upy_Utlsn1 '!I29</f>
        <v>389.48300000000063</v>
      </c>
      <c r="V28" s="1088">
        <f>E28+J28+'T6A_FG_Upy_Utlsn1 '!E29+'T6A_FG_Upy_Utlsn1 '!J29</f>
        <v>2304.13</v>
      </c>
      <c r="W28" s="1088">
        <f>F28+K28+'T6A_FG_Upy_Utlsn1 '!F29+'T6A_FG_Upy_Utlsn1 '!K29</f>
        <v>2369.6145000000001</v>
      </c>
      <c r="X28" s="1088">
        <f>G28+L28+'T6A_FG_Upy_Utlsn1 '!G29+'T6A_FG_Upy_Utlsn1 '!L29</f>
        <v>323.99850000000083</v>
      </c>
      <c r="Y28" s="1088">
        <f>H28+M28+'T6A_FG_Upy_Utlsn1 '!H29+'T6A_FG_Upy_Utlsn1 '!M29</f>
        <v>2001.7236800000001</v>
      </c>
    </row>
    <row r="29" spans="1:25" ht="14.25">
      <c r="A29" s="375">
        <v>19</v>
      </c>
      <c r="B29" s="1092" t="s">
        <v>462</v>
      </c>
      <c r="C29" s="381">
        <v>403.2036645</v>
      </c>
      <c r="D29" s="381">
        <v>-340.78199999999993</v>
      </c>
      <c r="E29" s="381">
        <v>292.58999999999997</v>
      </c>
      <c r="F29" s="381">
        <v>379.59197500000005</v>
      </c>
      <c r="G29" s="381">
        <f t="shared" si="0"/>
        <v>-427.783975</v>
      </c>
      <c r="H29" s="381">
        <v>748.80680549999988</v>
      </c>
      <c r="I29" s="381">
        <v>-531.2829999999999</v>
      </c>
      <c r="J29" s="381">
        <v>782.58</v>
      </c>
      <c r="K29" s="381">
        <v>704.95652500000006</v>
      </c>
      <c r="L29" s="381">
        <f t="shared" si="1"/>
        <v>-453.65952499999992</v>
      </c>
      <c r="M29" s="1088">
        <v>414.19</v>
      </c>
      <c r="N29" s="301">
        <f t="shared" si="2"/>
        <v>-48.19199999999995</v>
      </c>
      <c r="O29" s="1088">
        <f t="shared" si="3"/>
        <v>-462.38199999999995</v>
      </c>
      <c r="P29" s="1088">
        <v>725.74</v>
      </c>
      <c r="Q29" s="301">
        <f t="shared" si="4"/>
        <v>251.29700000000014</v>
      </c>
      <c r="R29" s="1088">
        <f t="shared" si="5"/>
        <v>-474.44299999999987</v>
      </c>
      <c r="T29" s="1088">
        <f>C29+H29+'T6A_FG_Upy_Utlsn1 '!C30+'T6A_FG_Upy_Utlsn1 '!H30</f>
        <v>2286.2962199999997</v>
      </c>
      <c r="U29" s="1088">
        <f>D29+I29+'T6A_FG_Upy_Utlsn1 '!D30+'T6A_FG_Upy_Utlsn1 '!I30</f>
        <v>-1802.4071999999999</v>
      </c>
      <c r="V29" s="1088">
        <f>E29+J29+'T6A_FG_Upy_Utlsn1 '!E30+'T6A_FG_Upy_Utlsn1 '!J30</f>
        <v>2091.3900000000003</v>
      </c>
      <c r="W29" s="1088">
        <f>F29+K29+'T6A_FG_Upy_Utlsn1 '!F30+'T6A_FG_Upy_Utlsn1 '!K30</f>
        <v>2125.7982499999998</v>
      </c>
      <c r="X29" s="1088">
        <f>G29+L29+'T6A_FG_Upy_Utlsn1 '!G30+'T6A_FG_Upy_Utlsn1 '!L30</f>
        <v>-1836.8154500000001</v>
      </c>
      <c r="Y29" s="1088">
        <f>H29+M29+'T6A_FG_Upy_Utlsn1 '!H30+'T6A_FG_Upy_Utlsn1 '!M30</f>
        <v>1900.2825429999998</v>
      </c>
    </row>
    <row r="30" spans="1:25" ht="14.25">
      <c r="A30" s="375">
        <v>20</v>
      </c>
      <c r="B30" s="1092" t="s">
        <v>463</v>
      </c>
      <c r="C30" s="381">
        <v>204.46289500000003</v>
      </c>
      <c r="D30" s="381">
        <v>83.890000000000057</v>
      </c>
      <c r="E30" s="381">
        <v>78.09</v>
      </c>
      <c r="F30" s="381">
        <v>184.96786</v>
      </c>
      <c r="G30" s="381">
        <f t="shared" si="0"/>
        <v>-22.987859999999927</v>
      </c>
      <c r="H30" s="381">
        <v>379.71680500000002</v>
      </c>
      <c r="I30" s="381">
        <v>160.84000000000015</v>
      </c>
      <c r="J30" s="381">
        <v>444.05</v>
      </c>
      <c r="K30" s="381">
        <v>343.51174000000003</v>
      </c>
      <c r="L30" s="381">
        <f t="shared" si="1"/>
        <v>261.37826000000007</v>
      </c>
      <c r="M30" s="1088">
        <v>88.801900000000003</v>
      </c>
      <c r="N30" s="301">
        <f t="shared" si="2"/>
        <v>161.98000000000008</v>
      </c>
      <c r="O30" s="1088">
        <f t="shared" si="3"/>
        <v>73.178100000000072</v>
      </c>
      <c r="P30" s="1088">
        <v>446.17540000000002</v>
      </c>
      <c r="Q30" s="301">
        <f t="shared" si="4"/>
        <v>604.8900000000001</v>
      </c>
      <c r="R30" s="1088">
        <f t="shared" si="5"/>
        <v>158.71460000000008</v>
      </c>
      <c r="T30" s="1088">
        <f>C30+H30+'T6A_FG_Upy_Utlsn1 '!C31+'T6A_FG_Upy_Utlsn1 '!H31</f>
        <v>1137.59555</v>
      </c>
      <c r="U30" s="1088">
        <f>D30+I30+'T6A_FG_Upy_Utlsn1 '!D31+'T6A_FG_Upy_Utlsn1 '!I31</f>
        <v>526.84000000000015</v>
      </c>
      <c r="V30" s="1088">
        <f>E30+J30+'T6A_FG_Upy_Utlsn1 '!E31+'T6A_FG_Upy_Utlsn1 '!J31</f>
        <v>1047.75</v>
      </c>
      <c r="W30" s="1088">
        <f>F30+K30+'T6A_FG_Upy_Utlsn1 '!F31+'T6A_FG_Upy_Utlsn1 '!K31</f>
        <v>1018.4072</v>
      </c>
      <c r="X30" s="1088">
        <f>G30+L30+'T6A_FG_Upy_Utlsn1 '!G31+'T6A_FG_Upy_Utlsn1 '!L31</f>
        <v>556.18280000000027</v>
      </c>
      <c r="Y30" s="1088">
        <f>H30+M30+'T6A_FG_Upy_Utlsn1 '!H31+'T6A_FG_Upy_Utlsn1 '!M31</f>
        <v>828.23900749999984</v>
      </c>
    </row>
    <row r="31" spans="1:25" ht="14.25">
      <c r="A31" s="375">
        <v>21</v>
      </c>
      <c r="B31" s="1092" t="s">
        <v>464</v>
      </c>
      <c r="C31" s="381">
        <v>346.47430999999995</v>
      </c>
      <c r="D31" s="381">
        <v>155.01999999999992</v>
      </c>
      <c r="E31" s="381">
        <v>117.52</v>
      </c>
      <c r="F31" s="381">
        <v>292.79942999999997</v>
      </c>
      <c r="G31" s="381">
        <f t="shared" si="0"/>
        <v>-20.259430000000066</v>
      </c>
      <c r="H31" s="381">
        <v>643.45229000000006</v>
      </c>
      <c r="I31" s="381">
        <v>261.40999999999997</v>
      </c>
      <c r="J31" s="381">
        <v>665.84</v>
      </c>
      <c r="K31" s="381">
        <v>543.77036999999996</v>
      </c>
      <c r="L31" s="381">
        <f t="shared" si="1"/>
        <v>383.47963000000004</v>
      </c>
      <c r="M31" s="1088">
        <v>141.7329</v>
      </c>
      <c r="N31" s="301">
        <f t="shared" si="2"/>
        <v>272.53999999999991</v>
      </c>
      <c r="O31" s="1088">
        <f t="shared" si="3"/>
        <v>130.80709999999991</v>
      </c>
      <c r="P31" s="1088">
        <v>712.12139999999999</v>
      </c>
      <c r="Q31" s="301">
        <f t="shared" si="4"/>
        <v>927.25</v>
      </c>
      <c r="R31" s="1088">
        <f t="shared" si="5"/>
        <v>215.12860000000001</v>
      </c>
      <c r="T31" s="1088">
        <f>C31+H31+'T6A_FG_Upy_Utlsn1 '!C32+'T6A_FG_Upy_Utlsn1 '!H32</f>
        <v>2160.5583999999999</v>
      </c>
      <c r="U31" s="1088">
        <f>D31+I31+'T6A_FG_Upy_Utlsn1 '!D32+'T6A_FG_Upy_Utlsn1 '!I32</f>
        <v>768.53000000000031</v>
      </c>
      <c r="V31" s="1088">
        <f>E31+J31+'T6A_FG_Upy_Utlsn1 '!E32+'T6A_FG_Upy_Utlsn1 '!J32</f>
        <v>1688.3899999999999</v>
      </c>
      <c r="W31" s="1088">
        <f>F31+K31+'T6A_FG_Upy_Utlsn1 '!F32+'T6A_FG_Upy_Utlsn1 '!K32</f>
        <v>1843.5681</v>
      </c>
      <c r="X31" s="1088">
        <f>G31+L31+'T6A_FG_Upy_Utlsn1 '!G32+'T6A_FG_Upy_Utlsn1 '!L32</f>
        <v>613.35190000000057</v>
      </c>
      <c r="Y31" s="1088">
        <f>H31+M31+'T6A_FG_Upy_Utlsn1 '!H32+'T6A_FG_Upy_Utlsn1 '!M32</f>
        <v>1546.0958599999999</v>
      </c>
    </row>
    <row r="32" spans="1:25" ht="14.25">
      <c r="A32" s="375">
        <v>22</v>
      </c>
      <c r="B32" s="1092" t="s">
        <v>465</v>
      </c>
      <c r="C32" s="381">
        <v>475.83809000000008</v>
      </c>
      <c r="D32" s="381">
        <v>-245.47699999999998</v>
      </c>
      <c r="E32" s="381">
        <v>260.57</v>
      </c>
      <c r="F32" s="381">
        <v>461.16881999999998</v>
      </c>
      <c r="G32" s="381">
        <f t="shared" si="0"/>
        <v>-446.07581999999996</v>
      </c>
      <c r="H32" s="381">
        <v>883.69931000000008</v>
      </c>
      <c r="I32" s="381">
        <v>-168.41100000000017</v>
      </c>
      <c r="J32" s="381">
        <v>819.73</v>
      </c>
      <c r="K32" s="381">
        <v>856.45637999999997</v>
      </c>
      <c r="L32" s="381">
        <f t="shared" si="1"/>
        <v>-205.13738000000012</v>
      </c>
      <c r="M32" s="1088">
        <v>367.04</v>
      </c>
      <c r="N32" s="301">
        <f t="shared" si="2"/>
        <v>15.093000000000018</v>
      </c>
      <c r="O32" s="1088">
        <f t="shared" si="3"/>
        <v>-351.947</v>
      </c>
      <c r="P32" s="1088">
        <v>955.94</v>
      </c>
      <c r="Q32" s="301">
        <f t="shared" si="4"/>
        <v>651.31899999999985</v>
      </c>
      <c r="R32" s="1088">
        <f t="shared" si="5"/>
        <v>-304.62100000000021</v>
      </c>
      <c r="T32" s="1088">
        <f>C32+H32+'T6A_FG_Upy_Utlsn1 '!C33+'T6A_FG_Upy_Utlsn1 '!H33</f>
        <v>2868.5468499999997</v>
      </c>
      <c r="U32" s="1088">
        <f>D32+I32+'T6A_FG_Upy_Utlsn1 '!D33+'T6A_FG_Upy_Utlsn1 '!I33</f>
        <v>-478.91500000000019</v>
      </c>
      <c r="V32" s="1088">
        <f>E32+J32+'T6A_FG_Upy_Utlsn1 '!E33+'T6A_FG_Upy_Utlsn1 '!J33</f>
        <v>2189.66</v>
      </c>
      <c r="W32" s="1088">
        <f>F32+K32+'T6A_FG_Upy_Utlsn1 '!F33+'T6A_FG_Upy_Utlsn1 '!K33</f>
        <v>2641.5603000000001</v>
      </c>
      <c r="X32" s="1088">
        <f>G32+L32+'T6A_FG_Upy_Utlsn1 '!G33+'T6A_FG_Upy_Utlsn1 '!L33</f>
        <v>-930.81530000000009</v>
      </c>
      <c r="Y32" s="1088">
        <f>H32+M32+'T6A_FG_Upy_Utlsn1 '!H33+'T6A_FG_Upy_Utlsn1 '!M33</f>
        <v>2231.5954524999997</v>
      </c>
    </row>
    <row r="33" spans="1:25" s="1095" customFormat="1" ht="14.25">
      <c r="A33" s="1091">
        <v>23</v>
      </c>
      <c r="B33" s="1092" t="s">
        <v>466</v>
      </c>
      <c r="C33" s="1093">
        <v>585.29243500000007</v>
      </c>
      <c r="D33" s="1093">
        <v>150.27999999999992</v>
      </c>
      <c r="E33" s="1093">
        <v>321.3</v>
      </c>
      <c r="F33" s="1093">
        <v>549.08280000000002</v>
      </c>
      <c r="G33" s="1093">
        <f t="shared" si="0"/>
        <v>-77.502800000000093</v>
      </c>
      <c r="H33" s="1093">
        <v>1086.971665</v>
      </c>
      <c r="I33" s="1093">
        <v>-215.04000000000019</v>
      </c>
      <c r="J33" s="1093">
        <v>1093.05</v>
      </c>
      <c r="K33" s="1093">
        <v>1019.7252</v>
      </c>
      <c r="L33" s="1093">
        <f t="shared" si="1"/>
        <v>-141.71520000000021</v>
      </c>
      <c r="M33" s="1094">
        <v>354.95</v>
      </c>
      <c r="N33" s="301">
        <f t="shared" si="2"/>
        <v>471.57999999999993</v>
      </c>
      <c r="O33" s="1088">
        <f t="shared" si="3"/>
        <v>116.62999999999994</v>
      </c>
      <c r="P33" s="1094">
        <v>1239.68</v>
      </c>
      <c r="Q33" s="301">
        <f t="shared" si="4"/>
        <v>878.00999999999976</v>
      </c>
      <c r="R33" s="1088">
        <f t="shared" si="5"/>
        <v>-361.6700000000003</v>
      </c>
      <c r="T33" s="1088">
        <f>C33+H33+'T6A_FG_Upy_Utlsn1 '!C34+'T6A_FG_Upy_Utlsn1 '!H34</f>
        <v>3518.1692000000003</v>
      </c>
      <c r="U33" s="1088">
        <f>D33+I33+'T6A_FG_Upy_Utlsn1 '!D34+'T6A_FG_Upy_Utlsn1 '!I34</f>
        <v>-512.07999999999993</v>
      </c>
      <c r="V33" s="1088">
        <f>E33+J33+'T6A_FG_Upy_Utlsn1 '!E34+'T6A_FG_Upy_Utlsn1 '!J34</f>
        <v>3030.2699999999995</v>
      </c>
      <c r="W33" s="1088">
        <f>F33+K33+'T6A_FG_Upy_Utlsn1 '!F34+'T6A_FG_Upy_Utlsn1 '!K34</f>
        <v>3233.0420999999997</v>
      </c>
      <c r="X33" s="1088">
        <f>G33+L33+'T6A_FG_Upy_Utlsn1 '!G34+'T6A_FG_Upy_Utlsn1 '!L34</f>
        <v>-714.85209999999984</v>
      </c>
      <c r="Y33" s="1088">
        <f>H33+M33+'T6A_FG_Upy_Utlsn1 '!H34+'T6A_FG_Upy_Utlsn1 '!M34</f>
        <v>2641.7599799999998</v>
      </c>
    </row>
    <row r="34" spans="1:25" ht="14.25">
      <c r="A34" s="375">
        <v>24</v>
      </c>
      <c r="B34" s="1092" t="s">
        <v>489</v>
      </c>
      <c r="C34" s="381">
        <v>849.74393595000004</v>
      </c>
      <c r="D34" s="381">
        <v>106.38000000000011</v>
      </c>
      <c r="E34" s="381">
        <v>328.84</v>
      </c>
      <c r="F34" s="381">
        <v>814.15152</v>
      </c>
      <c r="G34" s="381">
        <f t="shared" si="0"/>
        <v>-378.93151999999992</v>
      </c>
      <c r="H34" s="381">
        <v>1578.0958810500001</v>
      </c>
      <c r="I34" s="381">
        <v>326.01000000000022</v>
      </c>
      <c r="J34" s="381">
        <v>1872.79</v>
      </c>
      <c r="K34" s="381">
        <v>1511.99568</v>
      </c>
      <c r="L34" s="381">
        <f t="shared" si="1"/>
        <v>686.80432000000019</v>
      </c>
      <c r="M34" s="1088">
        <v>386.12160000000006</v>
      </c>
      <c r="N34" s="301">
        <f t="shared" si="2"/>
        <v>435.22000000000008</v>
      </c>
      <c r="O34" s="1088">
        <f t="shared" si="3"/>
        <v>49.098400000000026</v>
      </c>
      <c r="P34" s="1088">
        <v>1940.0256000000002</v>
      </c>
      <c r="Q34" s="301">
        <f t="shared" si="4"/>
        <v>2198.8000000000002</v>
      </c>
      <c r="R34" s="1088">
        <f t="shared" si="5"/>
        <v>258.77440000000001</v>
      </c>
      <c r="T34" s="1088">
        <f>C34+H34+'T6A_FG_Upy_Utlsn1 '!C35+'T6A_FG_Upy_Utlsn1 '!H35</f>
        <v>3885.7202669999997</v>
      </c>
      <c r="U34" s="1088">
        <f>D34+I34+'T6A_FG_Upy_Utlsn1 '!D35+'T6A_FG_Upy_Utlsn1 '!I35</f>
        <v>140.09000000000026</v>
      </c>
      <c r="V34" s="1088">
        <f>E34+J34+'T6A_FG_Upy_Utlsn1 '!E35+'T6A_FG_Upy_Utlsn1 '!J35</f>
        <v>3512.24</v>
      </c>
      <c r="W34" s="1088">
        <f>F34+K34+'T6A_FG_Upy_Utlsn1 '!F35+'T6A_FG_Upy_Utlsn1 '!K35</f>
        <v>3731.3796000000002</v>
      </c>
      <c r="X34" s="1088">
        <f>G34+L34+'T6A_FG_Upy_Utlsn1 '!G35+'T6A_FG_Upy_Utlsn1 '!L35</f>
        <v>-79.0495999999996</v>
      </c>
      <c r="Y34" s="1088">
        <f>H34+M34+'T6A_FG_Upy_Utlsn1 '!H35+'T6A_FG_Upy_Utlsn1 '!M35</f>
        <v>2911.8397735500002</v>
      </c>
    </row>
    <row r="35" spans="1:25" s="1095" customFormat="1" ht="14.25">
      <c r="A35" s="1091">
        <v>25</v>
      </c>
      <c r="B35" s="1092" t="s">
        <v>467</v>
      </c>
      <c r="C35" s="1093">
        <v>558.84738000000004</v>
      </c>
      <c r="D35" s="1093">
        <v>136.19000000000017</v>
      </c>
      <c r="E35" s="1093">
        <v>221.06</v>
      </c>
      <c r="F35" s="1093">
        <v>500.17905000000007</v>
      </c>
      <c r="G35" s="1093">
        <f t="shared" si="0"/>
        <v>-142.9290499999999</v>
      </c>
      <c r="H35" s="1093">
        <v>1037.8594200000002</v>
      </c>
      <c r="I35" s="1093">
        <v>44.219999999999914</v>
      </c>
      <c r="J35" s="1093">
        <v>1143.47</v>
      </c>
      <c r="K35" s="1093">
        <v>928.90395000000001</v>
      </c>
      <c r="L35" s="1093">
        <f t="shared" si="1"/>
        <v>258.78605000000005</v>
      </c>
      <c r="M35" s="1094">
        <v>266.52999999999997</v>
      </c>
      <c r="N35" s="301">
        <f t="shared" si="2"/>
        <v>357.25000000000017</v>
      </c>
      <c r="O35" s="1088">
        <f t="shared" si="3"/>
        <v>90.720000000000198</v>
      </c>
      <c r="P35" s="1094">
        <v>1186.08</v>
      </c>
      <c r="Q35" s="301">
        <f t="shared" si="4"/>
        <v>1187.69</v>
      </c>
      <c r="R35" s="1088">
        <f t="shared" si="5"/>
        <v>1.6100000000001273</v>
      </c>
      <c r="T35" s="1088">
        <f>C35+H35+'T6A_FG_Upy_Utlsn1 '!C36+'T6A_FG_Upy_Utlsn1 '!H36</f>
        <v>3404.7467999999999</v>
      </c>
      <c r="U35" s="1088">
        <f>D35+I35+'T6A_FG_Upy_Utlsn1 '!D36+'T6A_FG_Upy_Utlsn1 '!I36</f>
        <v>677.18</v>
      </c>
      <c r="V35" s="1088">
        <f>E35+J35+'T6A_FG_Upy_Utlsn1 '!E36+'T6A_FG_Upy_Utlsn1 '!J36</f>
        <v>2852.09</v>
      </c>
      <c r="W35" s="1088">
        <f>F35+K35+'T6A_FG_Upy_Utlsn1 '!F36+'T6A_FG_Upy_Utlsn1 '!K36</f>
        <v>2881.0322999999999</v>
      </c>
      <c r="X35" s="1088">
        <f>G35+L35+'T6A_FG_Upy_Utlsn1 '!G36+'T6A_FG_Upy_Utlsn1 '!L36</f>
        <v>648.23770000000036</v>
      </c>
      <c r="Y35" s="1088">
        <f>H35+M35+'T6A_FG_Upy_Utlsn1 '!H36+'T6A_FG_Upy_Utlsn1 '!M36</f>
        <v>2479.6154200000001</v>
      </c>
    </row>
    <row r="36" spans="1:25" s="1095" customFormat="1" ht="14.25">
      <c r="A36" s="1091">
        <v>26</v>
      </c>
      <c r="B36" s="1092" t="s">
        <v>468</v>
      </c>
      <c r="C36" s="1093">
        <v>665.95028500000001</v>
      </c>
      <c r="D36" s="1093">
        <v>237.25999999999991</v>
      </c>
      <c r="E36" s="1093">
        <v>262.83</v>
      </c>
      <c r="F36" s="1093">
        <v>497.04291000000006</v>
      </c>
      <c r="G36" s="1093">
        <f t="shared" si="0"/>
        <v>3.0470899999998551</v>
      </c>
      <c r="H36" s="1093">
        <v>1236.764815</v>
      </c>
      <c r="I36" s="1093">
        <v>5137.8999999999996</v>
      </c>
      <c r="J36" s="1093">
        <v>1222.93</v>
      </c>
      <c r="K36" s="1093">
        <v>923.07969000000003</v>
      </c>
      <c r="L36" s="1093">
        <f t="shared" si="1"/>
        <v>5437.7503099999994</v>
      </c>
      <c r="M36" s="1094">
        <v>281.56</v>
      </c>
      <c r="N36" s="301">
        <f t="shared" si="2"/>
        <v>500.08999999999992</v>
      </c>
      <c r="O36" s="1088">
        <f t="shared" si="3"/>
        <v>218.52999999999992</v>
      </c>
      <c r="P36" s="1094">
        <v>1217.46</v>
      </c>
      <c r="Q36" s="301">
        <f t="shared" si="4"/>
        <v>6360.83</v>
      </c>
      <c r="R36" s="1088">
        <f t="shared" si="5"/>
        <v>5143.37</v>
      </c>
      <c r="T36" s="1088">
        <f>C36+H36+'T6A_FG_Upy_Utlsn1 '!C37+'T6A_FG_Upy_Utlsn1 '!H37</f>
        <v>3621.7980499999994</v>
      </c>
      <c r="U36" s="1088">
        <f>D36+I36+'T6A_FG_Upy_Utlsn1 '!D37+'T6A_FG_Upy_Utlsn1 '!I37</f>
        <v>6722.2599999999993</v>
      </c>
      <c r="V36" s="1088">
        <f>E36+J36+'T6A_FG_Upy_Utlsn1 '!E37+'T6A_FG_Upy_Utlsn1 '!J37</f>
        <v>2952.42</v>
      </c>
      <c r="W36" s="1088">
        <f>F36+K36+'T6A_FG_Upy_Utlsn1 '!F37+'T6A_FG_Upy_Utlsn1 '!K37</f>
        <v>2730.9672</v>
      </c>
      <c r="X36" s="1088">
        <f>G36+L36+'T6A_FG_Upy_Utlsn1 '!G37+'T6A_FG_Upy_Utlsn1 '!L37</f>
        <v>6943.7127999999993</v>
      </c>
      <c r="Y36" s="1088">
        <f>H36+M36+'T6A_FG_Upy_Utlsn1 '!H37+'T6A_FG_Upy_Utlsn1 '!M37</f>
        <v>2635.7287324999998</v>
      </c>
    </row>
    <row r="37" spans="1:25" ht="14.25">
      <c r="A37" s="375">
        <v>27</v>
      </c>
      <c r="B37" s="1092" t="s">
        <v>469</v>
      </c>
      <c r="C37" s="381">
        <v>697.78982000000008</v>
      </c>
      <c r="D37" s="381">
        <v>40.025600000000054</v>
      </c>
      <c r="E37" s="381">
        <v>278.95999999999998</v>
      </c>
      <c r="F37" s="381">
        <v>665.43574999999998</v>
      </c>
      <c r="G37" s="381">
        <f t="shared" si="0"/>
        <v>-346.45014999999995</v>
      </c>
      <c r="H37" s="381">
        <v>1295.8953799999999</v>
      </c>
      <c r="I37" s="381">
        <v>164.66213999999945</v>
      </c>
      <c r="J37" s="381">
        <v>1578.79</v>
      </c>
      <c r="K37" s="381">
        <v>1235.8092500000002</v>
      </c>
      <c r="L37" s="381">
        <f t="shared" si="1"/>
        <v>507.64288999999917</v>
      </c>
      <c r="M37" s="1088">
        <v>326.15499999999997</v>
      </c>
      <c r="N37" s="301">
        <f t="shared" si="2"/>
        <v>318.98560000000003</v>
      </c>
      <c r="O37" s="1088">
        <f t="shared" si="3"/>
        <v>-7.1693999999999392</v>
      </c>
      <c r="P37" s="1088">
        <v>1638.73</v>
      </c>
      <c r="Q37" s="301">
        <f t="shared" si="4"/>
        <v>1743.4521399999994</v>
      </c>
      <c r="R37" s="1088">
        <f t="shared" si="5"/>
        <v>104.7221399999994</v>
      </c>
      <c r="T37" s="1088">
        <f>C37+H37+'T6A_FG_Upy_Utlsn1 '!C38+'T6A_FG_Upy_Utlsn1 '!H38</f>
        <v>3693.0204999999996</v>
      </c>
      <c r="U37" s="1088">
        <f>D37+I37+'T6A_FG_Upy_Utlsn1 '!D38+'T6A_FG_Upy_Utlsn1 '!I38</f>
        <v>527.75276649999932</v>
      </c>
      <c r="V37" s="1088">
        <f>E37+J37+'T6A_FG_Upy_Utlsn1 '!E38+'T6A_FG_Upy_Utlsn1 '!J38</f>
        <v>3588.04</v>
      </c>
      <c r="W37" s="1088">
        <f>F37+K37+'T6A_FG_Upy_Utlsn1 '!F38+'T6A_FG_Upy_Utlsn1 '!K38</f>
        <v>3566.3699500000002</v>
      </c>
      <c r="X37" s="1088">
        <f>G37+L37+'T6A_FG_Upy_Utlsn1 '!G38+'T6A_FG_Upy_Utlsn1 '!L38</f>
        <v>549.42281649999904</v>
      </c>
      <c r="Y37" s="1088">
        <f>H37+M37+'T6A_FG_Upy_Utlsn1 '!H38+'T6A_FG_Upy_Utlsn1 '!M38</f>
        <v>2726.6183249999999</v>
      </c>
    </row>
    <row r="38" spans="1:25" ht="14.25">
      <c r="A38" s="375">
        <v>28</v>
      </c>
      <c r="B38" s="1092" t="s">
        <v>470</v>
      </c>
      <c r="C38" s="381">
        <v>541.56602499999997</v>
      </c>
      <c r="D38" s="381">
        <v>464.53999999999996</v>
      </c>
      <c r="E38" s="381">
        <v>1302.5899999999999</v>
      </c>
      <c r="F38" s="381">
        <v>504.84206499999999</v>
      </c>
      <c r="G38" s="381">
        <f t="shared" si="0"/>
        <v>1262.2879349999998</v>
      </c>
      <c r="H38" s="381">
        <v>1005.765475</v>
      </c>
      <c r="I38" s="381">
        <v>0</v>
      </c>
      <c r="J38" s="381">
        <v>0</v>
      </c>
      <c r="K38" s="381">
        <v>937.56383499999993</v>
      </c>
      <c r="L38" s="381">
        <f t="shared" si="1"/>
        <v>-937.56383499999993</v>
      </c>
      <c r="M38" s="1088">
        <v>1202.98</v>
      </c>
      <c r="N38" s="301">
        <f t="shared" si="2"/>
        <v>1767.1299999999999</v>
      </c>
      <c r="O38" s="1088">
        <f t="shared" si="3"/>
        <v>564.14999999999986</v>
      </c>
      <c r="P38" s="1088">
        <v>239.43</v>
      </c>
      <c r="Q38" s="301">
        <f t="shared" si="4"/>
        <v>0</v>
      </c>
      <c r="R38" s="1088">
        <f t="shared" si="5"/>
        <v>-239.43</v>
      </c>
      <c r="T38" s="1088">
        <f>C38+H38+'T6A_FG_Upy_Utlsn1 '!C39+'T6A_FG_Upy_Utlsn1 '!H39</f>
        <v>3230.1424999999999</v>
      </c>
      <c r="U38" s="1088">
        <f>D38+I38+'T6A_FG_Upy_Utlsn1 '!D39+'T6A_FG_Upy_Utlsn1 '!I39</f>
        <v>527.28999999999974</v>
      </c>
      <c r="V38" s="1088">
        <f>E38+J38+'T6A_FG_Upy_Utlsn1 '!E39+'T6A_FG_Upy_Utlsn1 '!J39</f>
        <v>2696.71</v>
      </c>
      <c r="W38" s="1088">
        <f>F38+K38+'T6A_FG_Upy_Utlsn1 '!F39+'T6A_FG_Upy_Utlsn1 '!K39</f>
        <v>2938.5960500000001</v>
      </c>
      <c r="X38" s="1088">
        <f>G38+L38+'T6A_FG_Upy_Utlsn1 '!G39+'T6A_FG_Upy_Utlsn1 '!L39</f>
        <v>285.40394999999955</v>
      </c>
      <c r="Y38" s="1088">
        <f>H38+M38+'T6A_FG_Upy_Utlsn1 '!H39+'T6A_FG_Upy_Utlsn1 '!M39</f>
        <v>3302.5726250000002</v>
      </c>
    </row>
    <row r="39" spans="1:25" s="1095" customFormat="1" ht="14.25">
      <c r="A39" s="1091">
        <v>29</v>
      </c>
      <c r="B39" s="1092" t="s">
        <v>490</v>
      </c>
      <c r="C39" s="1093">
        <v>430.23744400000004</v>
      </c>
      <c r="D39" s="1093">
        <v>42.737799999999964</v>
      </c>
      <c r="E39" s="1093">
        <v>134.25</v>
      </c>
      <c r="F39" s="1093">
        <v>349.41361000000006</v>
      </c>
      <c r="G39" s="1093">
        <f t="shared" si="0"/>
        <v>-172.4258100000001</v>
      </c>
      <c r="H39" s="1093">
        <v>799.01239600000008</v>
      </c>
      <c r="I39" s="1093">
        <v>285.00620000000026</v>
      </c>
      <c r="J39" s="1093">
        <v>764.23</v>
      </c>
      <c r="K39" s="1093">
        <v>648.91098999999997</v>
      </c>
      <c r="L39" s="1093">
        <f t="shared" si="1"/>
        <v>400.32521000000031</v>
      </c>
      <c r="M39" s="1094">
        <v>165.71380000000002</v>
      </c>
      <c r="N39" s="301">
        <f t="shared" si="2"/>
        <v>176.98779999999996</v>
      </c>
      <c r="O39" s="1088">
        <f t="shared" si="3"/>
        <v>11.273999999999944</v>
      </c>
      <c r="P39" s="1094">
        <v>832.61080000000004</v>
      </c>
      <c r="Q39" s="301">
        <f t="shared" si="4"/>
        <v>1049.2362000000003</v>
      </c>
      <c r="R39" s="1088">
        <f t="shared" si="5"/>
        <v>216.62540000000024</v>
      </c>
      <c r="T39" s="1088">
        <f>C39+H39+'T6A_FG_Upy_Utlsn1 '!C40+'T6A_FG_Upy_Utlsn1 '!H40</f>
        <v>2740.81574</v>
      </c>
      <c r="U39" s="1088">
        <f>D39+I39+'T6A_FG_Upy_Utlsn1 '!D40+'T6A_FG_Upy_Utlsn1 '!I40</f>
        <v>650.16094999999996</v>
      </c>
      <c r="V39" s="1088">
        <f>E39+J39+'T6A_FG_Upy_Utlsn1 '!E40+'T6A_FG_Upy_Utlsn1 '!J40</f>
        <v>1913.3200000000002</v>
      </c>
      <c r="W39" s="1088">
        <f>F39+K39+'T6A_FG_Upy_Utlsn1 '!F40+'T6A_FG_Upy_Utlsn1 '!K40</f>
        <v>1934.83745</v>
      </c>
      <c r="X39" s="1088">
        <f>G39+L39+'T6A_FG_Upy_Utlsn1 '!G40+'T6A_FG_Upy_Utlsn1 '!L40</f>
        <v>628.64350000000013</v>
      </c>
      <c r="Y39" s="1088">
        <f>H39+M39+'T6A_FG_Upy_Utlsn1 '!H40+'T6A_FG_Upy_Utlsn1 '!M40</f>
        <v>1947.2440309999999</v>
      </c>
    </row>
    <row r="40" spans="1:25" ht="14.25">
      <c r="A40" s="375">
        <v>30</v>
      </c>
      <c r="B40" s="1092" t="s">
        <v>471</v>
      </c>
      <c r="C40" s="381">
        <v>740.21948000000009</v>
      </c>
      <c r="D40" s="381">
        <v>6.2800000000000864</v>
      </c>
      <c r="E40" s="381">
        <v>331.73</v>
      </c>
      <c r="F40" s="381">
        <v>658.97453999999993</v>
      </c>
      <c r="G40" s="381">
        <f t="shared" si="0"/>
        <v>-320.96453999999983</v>
      </c>
      <c r="H40" s="381">
        <v>1374.6933199999999</v>
      </c>
      <c r="I40" s="381">
        <v>186.23000000000047</v>
      </c>
      <c r="J40" s="381">
        <v>1623.4</v>
      </c>
      <c r="K40" s="381">
        <v>1223.8098600000001</v>
      </c>
      <c r="L40" s="381">
        <f t="shared" si="1"/>
        <v>585.82014000000049</v>
      </c>
      <c r="M40" s="1088">
        <v>383.33</v>
      </c>
      <c r="N40" s="301">
        <f t="shared" si="2"/>
        <v>338.0100000000001</v>
      </c>
      <c r="O40" s="1088">
        <f t="shared" si="3"/>
        <v>-45.319999999999879</v>
      </c>
      <c r="P40" s="1088">
        <v>1587.21</v>
      </c>
      <c r="Q40" s="301">
        <f t="shared" si="4"/>
        <v>1809.6300000000006</v>
      </c>
      <c r="R40" s="1088">
        <f t="shared" si="5"/>
        <v>222.42000000000053</v>
      </c>
      <c r="T40" s="1088">
        <f>C40+H40+'T6A_FG_Upy_Utlsn1 '!C41+'T6A_FG_Upy_Utlsn1 '!H41</f>
        <v>3702.8387499999999</v>
      </c>
      <c r="U40" s="1088">
        <f>D40+I40+'T6A_FG_Upy_Utlsn1 '!D41+'T6A_FG_Upy_Utlsn1 '!I41</f>
        <v>716.68399999999997</v>
      </c>
      <c r="V40" s="1088">
        <f>E40+J40+'T6A_FG_Upy_Utlsn1 '!E41+'T6A_FG_Upy_Utlsn1 '!J41</f>
        <v>3717.4300000000003</v>
      </c>
      <c r="W40" s="1088">
        <f>F40+K40+'T6A_FG_Upy_Utlsn1 '!F41+'T6A_FG_Upy_Utlsn1 '!K41</f>
        <v>3312.0947999999999</v>
      </c>
      <c r="X40" s="1088">
        <f>G40+L40+'T6A_FG_Upy_Utlsn1 '!G41+'T6A_FG_Upy_Utlsn1 '!L41</f>
        <v>1122.0192000000002</v>
      </c>
      <c r="Y40" s="1088">
        <f>H40+M40+'T6A_FG_Upy_Utlsn1 '!H41+'T6A_FG_Upy_Utlsn1 '!M41</f>
        <v>2790.1751874999995</v>
      </c>
    </row>
    <row r="41" spans="1:25" ht="14.25">
      <c r="A41" s="375">
        <v>31</v>
      </c>
      <c r="B41" s="1092" t="s">
        <v>472</v>
      </c>
      <c r="C41" s="381">
        <v>311.09897000000001</v>
      </c>
      <c r="D41" s="381">
        <v>91.97999999999999</v>
      </c>
      <c r="E41" s="381">
        <v>120.74</v>
      </c>
      <c r="F41" s="381">
        <v>278.490275</v>
      </c>
      <c r="G41" s="381">
        <f t="shared" si="0"/>
        <v>-65.770275000000026</v>
      </c>
      <c r="H41" s="381">
        <v>577.75522999999998</v>
      </c>
      <c r="I41" s="381">
        <v>516.23000000000059</v>
      </c>
      <c r="J41" s="381">
        <v>685.88</v>
      </c>
      <c r="K41" s="381">
        <v>517.19622500000003</v>
      </c>
      <c r="L41" s="381">
        <f t="shared" si="1"/>
        <v>684.91377500000056</v>
      </c>
      <c r="M41" s="1088">
        <v>133.15570000000002</v>
      </c>
      <c r="N41" s="301">
        <f t="shared" si="2"/>
        <v>212.71999999999997</v>
      </c>
      <c r="O41" s="1088">
        <f t="shared" si="3"/>
        <v>79.564299999999946</v>
      </c>
      <c r="P41" s="1088">
        <v>669.02620000000002</v>
      </c>
      <c r="Q41" s="301">
        <f t="shared" si="4"/>
        <v>1202.1100000000006</v>
      </c>
      <c r="R41" s="1088">
        <f t="shared" si="5"/>
        <v>533.08380000000056</v>
      </c>
      <c r="T41" s="1088">
        <f>C41+H41+'T6A_FG_Upy_Utlsn1 '!C42+'T6A_FG_Upy_Utlsn1 '!H42</f>
        <v>1927.9214499999998</v>
      </c>
      <c r="U41" s="1088">
        <f>D41+I41+'T6A_FG_Upy_Utlsn1 '!D42+'T6A_FG_Upy_Utlsn1 '!I42</f>
        <v>1116.9400000000005</v>
      </c>
      <c r="V41" s="1088">
        <f>E41+J41+'T6A_FG_Upy_Utlsn1 '!E42+'T6A_FG_Upy_Utlsn1 '!J42</f>
        <v>1752.1100000000001</v>
      </c>
      <c r="W41" s="1088">
        <f>F41+K41+'T6A_FG_Upy_Utlsn1 '!F42+'T6A_FG_Upy_Utlsn1 '!K42</f>
        <v>1722.8154999999999</v>
      </c>
      <c r="X41" s="1088">
        <f>G41+L41+'T6A_FG_Upy_Utlsn1 '!G42+'T6A_FG_Upy_Utlsn1 '!L42</f>
        <v>1146.2345000000005</v>
      </c>
      <c r="Y41" s="1088">
        <f>H41+M41+'T6A_FG_Upy_Utlsn1 '!H42+'T6A_FG_Upy_Utlsn1 '!M42</f>
        <v>1386.3046424999998</v>
      </c>
    </row>
    <row r="42" spans="1:25" ht="14.25">
      <c r="A42" s="375">
        <v>32</v>
      </c>
      <c r="B42" s="1092" t="s">
        <v>473</v>
      </c>
      <c r="C42" s="381">
        <v>244.54111499999999</v>
      </c>
      <c r="D42" s="381">
        <v>-63.543699999999987</v>
      </c>
      <c r="E42" s="381">
        <v>77</v>
      </c>
      <c r="F42" s="381">
        <v>246.98765000000003</v>
      </c>
      <c r="G42" s="381">
        <f t="shared" si="0"/>
        <v>-233.53135000000003</v>
      </c>
      <c r="H42" s="381">
        <v>454.147785</v>
      </c>
      <c r="I42" s="381">
        <v>53.10899999999981</v>
      </c>
      <c r="J42" s="381">
        <v>458.3</v>
      </c>
      <c r="K42" s="381">
        <v>458.69135000000006</v>
      </c>
      <c r="L42" s="381">
        <f t="shared" si="1"/>
        <v>52.717649999999765</v>
      </c>
      <c r="M42" s="1088">
        <v>117.13290000000001</v>
      </c>
      <c r="N42" s="301">
        <f t="shared" si="2"/>
        <v>13.456300000000013</v>
      </c>
      <c r="O42" s="1088">
        <f t="shared" si="3"/>
        <v>-103.67659999999999</v>
      </c>
      <c r="P42" s="1088">
        <v>588.52139999999997</v>
      </c>
      <c r="Q42" s="301">
        <f t="shared" si="4"/>
        <v>511.40899999999982</v>
      </c>
      <c r="R42" s="1088">
        <f t="shared" si="5"/>
        <v>-77.11240000000015</v>
      </c>
      <c r="T42" s="1088">
        <f>C42+H42+'T6A_FG_Upy_Utlsn1 '!C43+'T6A_FG_Upy_Utlsn1 '!H43</f>
        <v>1454.3236499999998</v>
      </c>
      <c r="U42" s="1088">
        <f>D42+I42+'T6A_FG_Upy_Utlsn1 '!D43+'T6A_FG_Upy_Utlsn1 '!I43</f>
        <v>191.56404999999964</v>
      </c>
      <c r="V42" s="1088">
        <f>E42+J42+'T6A_FG_Upy_Utlsn1 '!E43+'T6A_FG_Upy_Utlsn1 '!J43</f>
        <v>1090.08</v>
      </c>
      <c r="W42" s="1088">
        <f>F42+K42+'T6A_FG_Upy_Utlsn1 '!F43+'T6A_FG_Upy_Utlsn1 '!K43</f>
        <v>1418.9285499999999</v>
      </c>
      <c r="X42" s="1088">
        <f>G42+L42+'T6A_FG_Upy_Utlsn1 '!G43+'T6A_FG_Upy_Utlsn1 '!L43</f>
        <v>-137.28450000000038</v>
      </c>
      <c r="Y42" s="1088">
        <f>H42+M42+'T6A_FG_Upy_Utlsn1 '!H43+'T6A_FG_Upy_Utlsn1 '!M43</f>
        <v>1062.4432724999999</v>
      </c>
    </row>
    <row r="43" spans="1:25" ht="14.25">
      <c r="A43" s="375">
        <v>33</v>
      </c>
      <c r="B43" s="1092" t="s">
        <v>474</v>
      </c>
      <c r="C43" s="381">
        <v>474.09179999999998</v>
      </c>
      <c r="D43" s="381">
        <v>63.5</v>
      </c>
      <c r="E43" s="381">
        <v>249.9</v>
      </c>
      <c r="F43" s="381">
        <v>537.02936</v>
      </c>
      <c r="G43" s="381">
        <f t="shared" si="0"/>
        <v>-223.62936000000002</v>
      </c>
      <c r="H43" s="381">
        <v>880.45620000000008</v>
      </c>
      <c r="I43" s="381">
        <v>485.57199999999966</v>
      </c>
      <c r="J43" s="381">
        <v>1228.0999999999999</v>
      </c>
      <c r="K43" s="381">
        <v>997.34023999999999</v>
      </c>
      <c r="L43" s="381">
        <f t="shared" si="1"/>
        <v>716.33175999999958</v>
      </c>
      <c r="M43" s="1088">
        <v>270.05</v>
      </c>
      <c r="N43" s="301">
        <f t="shared" si="2"/>
        <v>313.39999999999998</v>
      </c>
      <c r="O43" s="1088">
        <f t="shared" si="3"/>
        <v>43.349999999999966</v>
      </c>
      <c r="P43" s="1088">
        <v>1283.19</v>
      </c>
      <c r="Q43" s="301">
        <f t="shared" si="4"/>
        <v>1713.6719999999996</v>
      </c>
      <c r="R43" s="1088">
        <f t="shared" si="5"/>
        <v>430.48199999999952</v>
      </c>
      <c r="T43" s="1088">
        <f>C43+H43+'T6A_FG_Upy_Utlsn1 '!C44+'T6A_FG_Upy_Utlsn1 '!H44</f>
        <v>2594.5003499999998</v>
      </c>
      <c r="U43" s="1088">
        <f>D43+I43+'T6A_FG_Upy_Utlsn1 '!D44+'T6A_FG_Upy_Utlsn1 '!I44</f>
        <v>960.11499999999967</v>
      </c>
      <c r="V43" s="1088">
        <f>E43+J43+'T6A_FG_Upy_Utlsn1 '!E44+'T6A_FG_Upy_Utlsn1 '!J44</f>
        <v>2802.7799999999997</v>
      </c>
      <c r="W43" s="1088">
        <f>F43+K43+'T6A_FG_Upy_Utlsn1 '!F44+'T6A_FG_Upy_Utlsn1 '!K44</f>
        <v>2925.7551999999996</v>
      </c>
      <c r="X43" s="1088">
        <f>G43+L43+'T6A_FG_Upy_Utlsn1 '!G44+'T6A_FG_Upy_Utlsn1 '!L44</f>
        <v>837.1397999999997</v>
      </c>
      <c r="Y43" s="1088">
        <f>H43+M43+'T6A_FG_Upy_Utlsn1 '!H44+'T6A_FG_Upy_Utlsn1 '!M44</f>
        <v>1956.4752274999998</v>
      </c>
    </row>
    <row r="44" spans="1:25" ht="14.25">
      <c r="A44" s="375">
        <v>34</v>
      </c>
      <c r="B44" s="1092" t="s">
        <v>475</v>
      </c>
      <c r="C44" s="381">
        <v>552.92123249999997</v>
      </c>
      <c r="D44" s="381">
        <v>0</v>
      </c>
      <c r="E44" s="381">
        <v>192.49</v>
      </c>
      <c r="F44" s="381">
        <v>546.20985999999994</v>
      </c>
      <c r="G44" s="381">
        <f t="shared" si="0"/>
        <v>-353.71985999999993</v>
      </c>
      <c r="H44" s="381">
        <v>1026.8537175000001</v>
      </c>
      <c r="I44" s="381">
        <v>0</v>
      </c>
      <c r="J44" s="381">
        <v>1094.43</v>
      </c>
      <c r="K44" s="381">
        <v>1014.3897400000001</v>
      </c>
      <c r="L44" s="381">
        <f t="shared" si="1"/>
        <v>80.040259999999989</v>
      </c>
      <c r="M44" s="1088">
        <v>262.2278</v>
      </c>
      <c r="N44" s="301">
        <f t="shared" si="2"/>
        <v>192.49</v>
      </c>
      <c r="O44" s="1088">
        <f t="shared" si="3"/>
        <v>-69.737799999999993</v>
      </c>
      <c r="P44" s="1088">
        <v>1317.5348000000001</v>
      </c>
      <c r="Q44" s="301">
        <f t="shared" si="4"/>
        <v>1094.43</v>
      </c>
      <c r="R44" s="1088">
        <f t="shared" si="5"/>
        <v>-223.10480000000007</v>
      </c>
      <c r="T44" s="1088">
        <f>C44+H44+'T6A_FG_Upy_Utlsn1 '!C45+'T6A_FG_Upy_Utlsn1 '!H45</f>
        <v>3077.1136499999998</v>
      </c>
      <c r="U44" s="1088">
        <f>D44+I44+'T6A_FG_Upy_Utlsn1 '!D45+'T6A_FG_Upy_Utlsn1 '!I45</f>
        <v>0</v>
      </c>
      <c r="V44" s="1088">
        <f>E44+J44+'T6A_FG_Upy_Utlsn1 '!E45+'T6A_FG_Upy_Utlsn1 '!J45</f>
        <v>2540.2600000000002</v>
      </c>
      <c r="W44" s="1088">
        <f>F44+K44+'T6A_FG_Upy_Utlsn1 '!F45+'T6A_FG_Upy_Utlsn1 '!K45</f>
        <v>3039.752</v>
      </c>
      <c r="X44" s="1088">
        <f>G44+L44+'T6A_FG_Upy_Utlsn1 '!G45+'T6A_FG_Upy_Utlsn1 '!L45</f>
        <v>-499.49199999999985</v>
      </c>
      <c r="Y44" s="1088">
        <f>H44+M44+'T6A_FG_Upy_Utlsn1 '!H45+'T6A_FG_Upy_Utlsn1 '!M45</f>
        <v>2262.3516724999999</v>
      </c>
    </row>
    <row r="45" spans="1:25" ht="14.25">
      <c r="A45" s="375">
        <v>35</v>
      </c>
      <c r="B45" s="1092" t="s">
        <v>476</v>
      </c>
      <c r="C45" s="381">
        <v>563.13530000000003</v>
      </c>
      <c r="D45" s="381">
        <v>70.71000000000015</v>
      </c>
      <c r="E45" s="381">
        <v>209.71</v>
      </c>
      <c r="F45" s="381">
        <v>553.85316</v>
      </c>
      <c r="G45" s="381">
        <f t="shared" si="0"/>
        <v>-273.43315999999982</v>
      </c>
      <c r="H45" s="381">
        <v>1045.8227000000002</v>
      </c>
      <c r="I45" s="381">
        <v>201.84200000000055</v>
      </c>
      <c r="J45" s="381">
        <v>1191.26</v>
      </c>
      <c r="K45" s="381">
        <v>1028.5844400000001</v>
      </c>
      <c r="L45" s="381">
        <f t="shared" si="1"/>
        <v>364.51756000000046</v>
      </c>
      <c r="M45" s="1088">
        <v>265.90140000000002</v>
      </c>
      <c r="N45" s="301">
        <f t="shared" si="2"/>
        <v>280.42000000000019</v>
      </c>
      <c r="O45" s="1088">
        <f t="shared" si="3"/>
        <v>14.518600000000163</v>
      </c>
      <c r="P45" s="1088">
        <v>1335.9924000000001</v>
      </c>
      <c r="Q45" s="301">
        <f t="shared" si="4"/>
        <v>1393.1020000000005</v>
      </c>
      <c r="R45" s="1088">
        <f t="shared" si="5"/>
        <v>57.109600000000455</v>
      </c>
      <c r="T45" s="1088">
        <f>C45+H45+'T6A_FG_Upy_Utlsn1 '!C46+'T6A_FG_Upy_Utlsn1 '!H46</f>
        <v>3181.36</v>
      </c>
      <c r="U45" s="1088">
        <f>D45+I45+'T6A_FG_Upy_Utlsn1 '!D46+'T6A_FG_Upy_Utlsn1 '!I46</f>
        <v>309.07300000000083</v>
      </c>
      <c r="V45" s="1088">
        <f>E45+J45+'T6A_FG_Upy_Utlsn1 '!E46+'T6A_FG_Upy_Utlsn1 '!J46</f>
        <v>2779.5299999999997</v>
      </c>
      <c r="W45" s="1088">
        <f>F45+K45+'T6A_FG_Upy_Utlsn1 '!F46+'T6A_FG_Upy_Utlsn1 '!K46</f>
        <v>3085.3433999999997</v>
      </c>
      <c r="X45" s="1088">
        <f>G45+L45+'T6A_FG_Upy_Utlsn1 '!G46+'T6A_FG_Upy_Utlsn1 '!L46</f>
        <v>3.2596000000010008</v>
      </c>
      <c r="Y45" s="1088">
        <f>H45+M45+'T6A_FG_Upy_Utlsn1 '!H46+'T6A_FG_Upy_Utlsn1 '!M46</f>
        <v>2333.7853999999998</v>
      </c>
    </row>
    <row r="46" spans="1:25" ht="14.25">
      <c r="A46" s="375">
        <v>36</v>
      </c>
      <c r="B46" s="1092" t="s">
        <v>491</v>
      </c>
      <c r="C46" s="381">
        <v>669.33048000000008</v>
      </c>
      <c r="D46" s="381">
        <v>-118.71999999999997</v>
      </c>
      <c r="E46" s="381">
        <v>228.76</v>
      </c>
      <c r="F46" s="381">
        <v>457.29509000000007</v>
      </c>
      <c r="G46" s="381">
        <f t="shared" si="0"/>
        <v>-347.25509000000005</v>
      </c>
      <c r="H46" s="381">
        <v>1243.04232</v>
      </c>
      <c r="I46" s="381">
        <v>-390.55000000000018</v>
      </c>
      <c r="J46" s="381">
        <v>1216.31</v>
      </c>
      <c r="K46" s="381">
        <v>849.26231000000007</v>
      </c>
      <c r="L46" s="381">
        <f t="shared" si="1"/>
        <v>-23.502310000000307</v>
      </c>
      <c r="M46" s="1088">
        <v>256.92</v>
      </c>
      <c r="N46" s="301">
        <f t="shared" si="2"/>
        <v>110.04000000000002</v>
      </c>
      <c r="O46" s="1088">
        <f t="shared" si="3"/>
        <v>-146.88</v>
      </c>
      <c r="P46" s="1088">
        <v>1082.17</v>
      </c>
      <c r="Q46" s="301">
        <f t="shared" si="4"/>
        <v>825.75999999999976</v>
      </c>
      <c r="R46" s="1088">
        <f t="shared" si="5"/>
        <v>-256.41000000000031</v>
      </c>
      <c r="T46" s="1088">
        <f>C46+H46+'T6A_FG_Upy_Utlsn1 '!C47+'T6A_FG_Upy_Utlsn1 '!H47</f>
        <v>3595.5542999999998</v>
      </c>
      <c r="U46" s="1088">
        <f>D46+I46+'T6A_FG_Upy_Utlsn1 '!D47+'T6A_FG_Upy_Utlsn1 '!I47</f>
        <v>-1027.6600000000003</v>
      </c>
      <c r="V46" s="1088">
        <f>E46+J46+'T6A_FG_Upy_Utlsn1 '!E47+'T6A_FG_Upy_Utlsn1 '!J47</f>
        <v>2653.74</v>
      </c>
      <c r="W46" s="1088">
        <f>F46+K46+'T6A_FG_Upy_Utlsn1 '!F47+'T6A_FG_Upy_Utlsn1 '!K47</f>
        <v>2079.40825</v>
      </c>
      <c r="X46" s="1088">
        <f>G46+L46+'T6A_FG_Upy_Utlsn1 '!G47+'T6A_FG_Upy_Utlsn1 '!L47</f>
        <v>-453.32825000000025</v>
      </c>
      <c r="Y46" s="1088">
        <f>H46+M46+'T6A_FG_Upy_Utlsn1 '!H47+'T6A_FG_Upy_Utlsn1 '!M47</f>
        <v>2594.030295</v>
      </c>
    </row>
    <row r="47" spans="1:25" ht="14.25">
      <c r="A47" s="375">
        <v>37</v>
      </c>
      <c r="B47" s="1092" t="s">
        <v>477</v>
      </c>
      <c r="C47" s="381">
        <v>727.85712999999998</v>
      </c>
      <c r="D47" s="381">
        <v>92.869999999999436</v>
      </c>
      <c r="E47" s="381">
        <v>1990.24</v>
      </c>
      <c r="F47" s="381">
        <v>716.34213</v>
      </c>
      <c r="G47" s="381">
        <f t="shared" si="0"/>
        <v>1366.7678699999997</v>
      </c>
      <c r="H47" s="381">
        <v>1351.7346700000003</v>
      </c>
      <c r="I47" s="381">
        <v>0</v>
      </c>
      <c r="J47" s="381">
        <v>0</v>
      </c>
      <c r="K47" s="381">
        <v>1330.3496700000001</v>
      </c>
      <c r="L47" s="381">
        <f t="shared" si="1"/>
        <v>-1330.3496700000001</v>
      </c>
      <c r="M47" s="1088">
        <v>2080.38</v>
      </c>
      <c r="N47" s="301">
        <f t="shared" si="2"/>
        <v>2083.1099999999997</v>
      </c>
      <c r="O47" s="1088">
        <f t="shared" si="3"/>
        <v>2.7299999999995634</v>
      </c>
      <c r="P47" s="1088">
        <v>0</v>
      </c>
      <c r="Q47" s="301">
        <f t="shared" si="4"/>
        <v>0</v>
      </c>
      <c r="R47" s="1088">
        <f t="shared" si="5"/>
        <v>0</v>
      </c>
      <c r="T47" s="1088">
        <f>C47+H47+'T6A_FG_Upy_Utlsn1 '!C48+'T6A_FG_Upy_Utlsn1 '!H48</f>
        <v>4266.8014999999996</v>
      </c>
      <c r="U47" s="1088">
        <f>D47+I47+'T6A_FG_Upy_Utlsn1 '!D48+'T6A_FG_Upy_Utlsn1 '!I48</f>
        <v>152.48999999999978</v>
      </c>
      <c r="V47" s="1088">
        <f>E47+J47+'T6A_FG_Upy_Utlsn1 '!E48+'T6A_FG_Upy_Utlsn1 '!J48</f>
        <v>4084.16</v>
      </c>
      <c r="W47" s="1088">
        <f>F47+K47+'T6A_FG_Upy_Utlsn1 '!F48+'T6A_FG_Upy_Utlsn1 '!K48</f>
        <v>4141.8378000000002</v>
      </c>
      <c r="X47" s="1088">
        <f>G47+L47+'T6A_FG_Upy_Utlsn1 '!G48+'T6A_FG_Upy_Utlsn1 '!L48</f>
        <v>94.812200000000303</v>
      </c>
      <c r="Y47" s="1088">
        <f>H47+M47+'T6A_FG_Upy_Utlsn1 '!H48+'T6A_FG_Upy_Utlsn1 '!M48</f>
        <v>4853.8009750000001</v>
      </c>
    </row>
    <row r="48" spans="1:25" ht="14.25">
      <c r="A48" s="375">
        <v>38</v>
      </c>
      <c r="B48" s="1092" t="s">
        <v>478</v>
      </c>
      <c r="C48" s="381">
        <v>881.9369650000001</v>
      </c>
      <c r="D48" s="381">
        <v>138.0100000000001</v>
      </c>
      <c r="E48" s="381">
        <v>406.44</v>
      </c>
      <c r="F48" s="381">
        <v>803.30768</v>
      </c>
      <c r="G48" s="381">
        <f t="shared" si="0"/>
        <v>-258.85767999999996</v>
      </c>
      <c r="H48" s="381">
        <v>1637.8829349999999</v>
      </c>
      <c r="I48" s="381">
        <v>1975.62</v>
      </c>
      <c r="J48" s="381">
        <f>2166.38-36.08</f>
        <v>2130.3000000000002</v>
      </c>
      <c r="K48" s="381">
        <v>1491.8571200000001</v>
      </c>
      <c r="L48" s="381">
        <f t="shared" si="1"/>
        <v>2614.06288</v>
      </c>
      <c r="M48" s="1088">
        <v>434.88</v>
      </c>
      <c r="N48" s="301">
        <f t="shared" si="2"/>
        <v>544.45000000000005</v>
      </c>
      <c r="O48" s="1088">
        <f t="shared" si="3"/>
        <v>109.57000000000005</v>
      </c>
      <c r="P48" s="1088">
        <v>1937.11</v>
      </c>
      <c r="Q48" s="301">
        <f t="shared" si="4"/>
        <v>4105.92</v>
      </c>
      <c r="R48" s="1088">
        <f t="shared" si="5"/>
        <v>2168.8100000000004</v>
      </c>
      <c r="T48" s="1088">
        <f>C48+H48+'T6A_FG_Upy_Utlsn1 '!C49+'T6A_FG_Upy_Utlsn1 '!H49</f>
        <v>5082.5683999999992</v>
      </c>
      <c r="U48" s="1088">
        <f>D48+I48+'T6A_FG_Upy_Utlsn1 '!D49+'T6A_FG_Upy_Utlsn1 '!I49</f>
        <v>1881.3950000000009</v>
      </c>
      <c r="V48" s="1088">
        <f>E48+J48+'T6A_FG_Upy_Utlsn1 '!E49+'T6A_FG_Upy_Utlsn1 '!J49</f>
        <v>5234.6499999999996</v>
      </c>
      <c r="W48" s="1088">
        <f>F48+K48+'T6A_FG_Upy_Utlsn1 '!F49+'T6A_FG_Upy_Utlsn1 '!K49</f>
        <v>4702.8508000000002</v>
      </c>
      <c r="X48" s="1088">
        <f>G48+L48+'T6A_FG_Upy_Utlsn1 '!G49+'T6A_FG_Upy_Utlsn1 '!L49</f>
        <v>2413.1942000000008</v>
      </c>
      <c r="Y48" s="1088">
        <f>H48+M48+'T6A_FG_Upy_Utlsn1 '!H49+'T6A_FG_Upy_Utlsn1 '!M49</f>
        <v>3738.5494599999993</v>
      </c>
    </row>
    <row r="49" spans="1:25" ht="14.25">
      <c r="A49" s="375">
        <v>39</v>
      </c>
      <c r="B49" s="1092" t="s">
        <v>479</v>
      </c>
      <c r="C49" s="381">
        <v>719.01329499999997</v>
      </c>
      <c r="D49" s="381">
        <v>383.43400000000122</v>
      </c>
      <c r="E49" s="381">
        <f>2211.56-0.75</f>
        <v>2210.81</v>
      </c>
      <c r="F49" s="381">
        <v>662.27279999999996</v>
      </c>
      <c r="G49" s="381">
        <f t="shared" si="0"/>
        <v>1931.9712000000011</v>
      </c>
      <c r="H49" s="381">
        <v>1335.3104049999999</v>
      </c>
      <c r="I49" s="381">
        <v>0</v>
      </c>
      <c r="J49" s="381">
        <v>0</v>
      </c>
      <c r="K49" s="381">
        <v>1229.9352000000001</v>
      </c>
      <c r="L49" s="381">
        <f t="shared" si="1"/>
        <v>-1229.9352000000001</v>
      </c>
      <c r="M49" s="1088">
        <v>1972.05</v>
      </c>
      <c r="N49" s="301">
        <f t="shared" si="2"/>
        <v>2594.2440000000011</v>
      </c>
      <c r="O49" s="1088">
        <f t="shared" si="3"/>
        <v>622.1940000000011</v>
      </c>
      <c r="P49" s="1088">
        <v>0</v>
      </c>
      <c r="Q49" s="301">
        <f t="shared" si="4"/>
        <v>0</v>
      </c>
      <c r="R49" s="1088">
        <f t="shared" si="5"/>
        <v>0</v>
      </c>
      <c r="T49" s="1088">
        <f>C49+H49+'T6A_FG_Upy_Utlsn1 '!C50+'T6A_FG_Upy_Utlsn1 '!H50</f>
        <v>4203.7424000000001</v>
      </c>
      <c r="U49" s="1088">
        <f>D49+I49+'T6A_FG_Upy_Utlsn1 '!D50+'T6A_FG_Upy_Utlsn1 '!I50</f>
        <v>383.43100000000106</v>
      </c>
      <c r="V49" s="1088">
        <f>E49+J49+'T6A_FG_Upy_Utlsn1 '!E50+'T6A_FG_Upy_Utlsn1 '!J50</f>
        <v>4665.83</v>
      </c>
      <c r="W49" s="1088">
        <f>F49+K49+'T6A_FG_Upy_Utlsn1 '!F50+'T6A_FG_Upy_Utlsn1 '!K50</f>
        <v>3992.7152999999998</v>
      </c>
      <c r="X49" s="1088">
        <f>G49+L49+'T6A_FG_Upy_Utlsn1 '!G50+'T6A_FG_Upy_Utlsn1 '!L50</f>
        <v>1056.545700000001</v>
      </c>
      <c r="Y49" s="1088">
        <f>H49+M49+'T6A_FG_Upy_Utlsn1 '!H50+'T6A_FG_Upy_Utlsn1 '!M50</f>
        <v>4704.4825599999995</v>
      </c>
    </row>
    <row r="50" spans="1:25" ht="14.25">
      <c r="A50" s="375">
        <v>40</v>
      </c>
      <c r="B50" s="1092" t="s">
        <v>480</v>
      </c>
      <c r="C50" s="381">
        <v>459.15323999999998</v>
      </c>
      <c r="D50" s="381">
        <v>15.378999999999877</v>
      </c>
      <c r="E50" s="381">
        <v>174.4</v>
      </c>
      <c r="F50" s="381">
        <v>439.62240000000003</v>
      </c>
      <c r="G50" s="381">
        <f t="shared" si="0"/>
        <v>-249.84340000000014</v>
      </c>
      <c r="H50" s="381">
        <v>852.71316000000013</v>
      </c>
      <c r="I50" s="381">
        <v>-264.34000000000026</v>
      </c>
      <c r="J50" s="381">
        <v>993.41</v>
      </c>
      <c r="K50" s="381">
        <v>816.44160000000011</v>
      </c>
      <c r="L50" s="381">
        <f t="shared" si="1"/>
        <v>-87.371600000000399</v>
      </c>
      <c r="M50" s="1088">
        <v>214.57760000000002</v>
      </c>
      <c r="N50" s="301">
        <f t="shared" si="2"/>
        <v>189.77899999999988</v>
      </c>
      <c r="O50" s="1088">
        <f t="shared" si="3"/>
        <v>-24.798600000000135</v>
      </c>
      <c r="P50" s="1088">
        <v>1078.1216000000002</v>
      </c>
      <c r="Q50" s="301">
        <f t="shared" si="4"/>
        <v>729.06999999999971</v>
      </c>
      <c r="R50" s="1088">
        <f t="shared" si="5"/>
        <v>-349.05160000000046</v>
      </c>
      <c r="T50" s="1088">
        <f>C50+H50+'T6A_FG_Upy_Utlsn1 '!C51+'T6A_FG_Upy_Utlsn1 '!H51</f>
        <v>2492.6498999999999</v>
      </c>
      <c r="U50" s="1088">
        <f>D50+I50+'T6A_FG_Upy_Utlsn1 '!D51+'T6A_FG_Upy_Utlsn1 '!I51</f>
        <v>-81.39900000000074</v>
      </c>
      <c r="V50" s="1088">
        <f>E50+J50+'T6A_FG_Upy_Utlsn1 '!E51+'T6A_FG_Upy_Utlsn1 '!J51</f>
        <v>2200.61</v>
      </c>
      <c r="W50" s="1088">
        <f>F50+K50+'T6A_FG_Upy_Utlsn1 '!F51+'T6A_FG_Upy_Utlsn1 '!K51</f>
        <v>2425.7809500000003</v>
      </c>
      <c r="X50" s="1088">
        <f>G50+L50+'T6A_FG_Upy_Utlsn1 '!G51+'T6A_FG_Upy_Utlsn1 '!L51</f>
        <v>-306.56995000000086</v>
      </c>
      <c r="Y50" s="1088">
        <f>H50+M50+'T6A_FG_Upy_Utlsn1 '!H51+'T6A_FG_Upy_Utlsn1 '!M51</f>
        <v>1834.8000350000002</v>
      </c>
    </row>
    <row r="51" spans="1:25" ht="14.25">
      <c r="A51" s="375">
        <v>41</v>
      </c>
      <c r="B51" s="1092" t="s">
        <v>481</v>
      </c>
      <c r="C51" s="381">
        <v>634.04159000000004</v>
      </c>
      <c r="D51" s="381">
        <v>-45.729999999999791</v>
      </c>
      <c r="E51" s="381">
        <v>1141.67</v>
      </c>
      <c r="F51" s="381">
        <v>467.75504999999998</v>
      </c>
      <c r="G51" s="381">
        <f t="shared" si="0"/>
        <v>628.1849500000003</v>
      </c>
      <c r="H51" s="381">
        <v>1177.5058100000001</v>
      </c>
      <c r="I51" s="381">
        <v>-5.339999999999975</v>
      </c>
      <c r="J51" s="381">
        <v>200.39</v>
      </c>
      <c r="K51" s="381">
        <v>868.68795</v>
      </c>
      <c r="L51" s="381">
        <f t="shared" si="1"/>
        <v>-673.63795000000005</v>
      </c>
      <c r="M51" s="1088">
        <v>1161.5999999999999</v>
      </c>
      <c r="N51" s="301">
        <f t="shared" si="2"/>
        <v>1095.9400000000003</v>
      </c>
      <c r="O51" s="1088">
        <f t="shared" si="3"/>
        <v>-65.659999999999627</v>
      </c>
      <c r="P51" s="1088">
        <v>231.23</v>
      </c>
      <c r="Q51" s="301">
        <f t="shared" si="4"/>
        <v>195.05</v>
      </c>
      <c r="R51" s="1088">
        <f t="shared" si="5"/>
        <v>-36.179999999999978</v>
      </c>
      <c r="T51" s="1088">
        <f>C51+H51+'T6A_FG_Upy_Utlsn1 '!C52+'T6A_FG_Upy_Utlsn1 '!H52</f>
        <v>3875.4176499999999</v>
      </c>
      <c r="U51" s="1088">
        <f>D51+I51+'T6A_FG_Upy_Utlsn1 '!D52+'T6A_FG_Upy_Utlsn1 '!I52</f>
        <v>-523.15999999999917</v>
      </c>
      <c r="V51" s="1088">
        <f>E51+J51+'T6A_FG_Upy_Utlsn1 '!E52+'T6A_FG_Upy_Utlsn1 '!J52</f>
        <v>2857.23</v>
      </c>
      <c r="W51" s="1088">
        <f>F51+K51+'T6A_FG_Upy_Utlsn1 '!F52+'T6A_FG_Upy_Utlsn1 '!K52</f>
        <v>2854.5497999999998</v>
      </c>
      <c r="X51" s="1088">
        <f>G51+L51+'T6A_FG_Upy_Utlsn1 '!G52+'T6A_FG_Upy_Utlsn1 '!L52</f>
        <v>-520.47979999999893</v>
      </c>
      <c r="Y51" s="1088">
        <f>H51+M51+'T6A_FG_Upy_Utlsn1 '!H52+'T6A_FG_Upy_Utlsn1 '!M52</f>
        <v>3680.6214725</v>
      </c>
    </row>
    <row r="52" spans="1:25" ht="14.25">
      <c r="A52" s="375">
        <v>42</v>
      </c>
      <c r="B52" s="1092" t="s">
        <v>482</v>
      </c>
      <c r="C52" s="381">
        <v>499.758805</v>
      </c>
      <c r="D52" s="381">
        <v>79.457999999998947</v>
      </c>
      <c r="E52" s="381">
        <v>1075.9000000000001</v>
      </c>
      <c r="F52" s="381">
        <v>469.52640000000008</v>
      </c>
      <c r="G52" s="381">
        <f t="shared" si="0"/>
        <v>685.83159999999896</v>
      </c>
      <c r="H52" s="381">
        <v>928.12349500000005</v>
      </c>
      <c r="I52" s="381">
        <v>0.97000000000005571</v>
      </c>
      <c r="J52" s="381">
        <v>190</v>
      </c>
      <c r="K52" s="381">
        <v>871.97760000000005</v>
      </c>
      <c r="L52" s="381">
        <f t="shared" si="1"/>
        <v>-681.00760000000002</v>
      </c>
      <c r="M52" s="1088">
        <v>1151.4612000000002</v>
      </c>
      <c r="N52" s="301">
        <f t="shared" si="2"/>
        <v>1155.357999999999</v>
      </c>
      <c r="O52" s="1088">
        <f t="shared" si="3"/>
        <v>3.8967999999988479</v>
      </c>
      <c r="P52" s="1088">
        <v>229.17</v>
      </c>
      <c r="Q52" s="301">
        <f t="shared" si="4"/>
        <v>190.97000000000006</v>
      </c>
      <c r="R52" s="1088">
        <f t="shared" si="5"/>
        <v>-38.199999999999932</v>
      </c>
      <c r="T52" s="1088">
        <f>C52+H52+'T6A_FG_Upy_Utlsn1 '!C53+'T6A_FG_Upy_Utlsn1 '!H53</f>
        <v>2825.7788</v>
      </c>
      <c r="U52" s="1088">
        <f>D52+I52+'T6A_FG_Upy_Utlsn1 '!D53+'T6A_FG_Upy_Utlsn1 '!I53</f>
        <v>127.60799999999924</v>
      </c>
      <c r="V52" s="1088">
        <f>E52+J52+'T6A_FG_Upy_Utlsn1 '!E53+'T6A_FG_Upy_Utlsn1 '!J53</f>
        <v>2507.1</v>
      </c>
      <c r="W52" s="1088">
        <f>F52+K52+'T6A_FG_Upy_Utlsn1 '!F53+'T6A_FG_Upy_Utlsn1 '!K53</f>
        <v>2600.8919999999998</v>
      </c>
      <c r="X52" s="1088">
        <f>G52+L52+'T6A_FG_Upy_Utlsn1 '!G53+'T6A_FG_Upy_Utlsn1 '!L53</f>
        <v>33.815999999999121</v>
      </c>
      <c r="Y52" s="1088">
        <f>H52+M52+'T6A_FG_Upy_Utlsn1 '!H53+'T6A_FG_Upy_Utlsn1 '!M53</f>
        <v>2988.2174200000004</v>
      </c>
    </row>
    <row r="53" spans="1:25" ht="14.25">
      <c r="A53" s="375">
        <v>43</v>
      </c>
      <c r="B53" s="1092" t="s">
        <v>483</v>
      </c>
      <c r="C53" s="381">
        <v>232.86172000000002</v>
      </c>
      <c r="D53" s="381">
        <v>97.540000000000134</v>
      </c>
      <c r="E53" s="381">
        <v>112.4</v>
      </c>
      <c r="F53" s="381">
        <v>210.00174999999999</v>
      </c>
      <c r="G53" s="381">
        <f t="shared" si="0"/>
        <v>-6.1749999999847205E-2</v>
      </c>
      <c r="H53" s="381">
        <v>432.45748000000003</v>
      </c>
      <c r="I53" s="381">
        <v>34.629999999999768</v>
      </c>
      <c r="J53" s="381">
        <v>547.79</v>
      </c>
      <c r="K53" s="381">
        <v>390.00324999999998</v>
      </c>
      <c r="L53" s="381">
        <f t="shared" si="1"/>
        <v>192.41674999999975</v>
      </c>
      <c r="M53" s="1088">
        <v>112.87</v>
      </c>
      <c r="N53" s="301">
        <f t="shared" si="2"/>
        <v>209.94000000000014</v>
      </c>
      <c r="O53" s="1088">
        <f t="shared" si="3"/>
        <v>97.070000000000135</v>
      </c>
      <c r="P53" s="1088">
        <v>492.03</v>
      </c>
      <c r="Q53" s="301">
        <f t="shared" si="4"/>
        <v>582.41999999999973</v>
      </c>
      <c r="R53" s="1088">
        <f t="shared" si="5"/>
        <v>90.389999999999759</v>
      </c>
      <c r="T53" s="1088">
        <f>C53+H53+'T6A_FG_Upy_Utlsn1 '!C54+'T6A_FG_Upy_Utlsn1 '!H54</f>
        <v>1366.49045</v>
      </c>
      <c r="U53" s="1088">
        <f>D53+I53+'T6A_FG_Upy_Utlsn1 '!D54+'T6A_FG_Upy_Utlsn1 '!I54</f>
        <v>159.71000000000009</v>
      </c>
      <c r="V53" s="1088">
        <f>E53+J53+'T6A_FG_Upy_Utlsn1 '!E54+'T6A_FG_Upy_Utlsn1 '!J54</f>
        <v>1404.85</v>
      </c>
      <c r="W53" s="1088">
        <f>F53+K53+'T6A_FG_Upy_Utlsn1 '!F54+'T6A_FG_Upy_Utlsn1 '!K54</f>
        <v>1216.1554999999998</v>
      </c>
      <c r="X53" s="1088">
        <f>G53+L53+'T6A_FG_Upy_Utlsn1 '!G54+'T6A_FG_Upy_Utlsn1 '!L54</f>
        <v>348.4045000000001</v>
      </c>
      <c r="Y53" s="1088">
        <f>H53+M53+'T6A_FG_Upy_Utlsn1 '!H54+'T6A_FG_Upy_Utlsn1 '!M54</f>
        <v>1001.0887925000001</v>
      </c>
    </row>
    <row r="54" spans="1:25" ht="14.25">
      <c r="A54" s="375">
        <v>44</v>
      </c>
      <c r="B54" s="1092" t="s">
        <v>484</v>
      </c>
      <c r="C54" s="381">
        <v>373.89625000000001</v>
      </c>
      <c r="D54" s="381">
        <v>31.239999999999981</v>
      </c>
      <c r="E54" s="381">
        <v>168.68</v>
      </c>
      <c r="F54" s="381">
        <v>333.08520000000004</v>
      </c>
      <c r="G54" s="381">
        <f t="shared" si="0"/>
        <v>-133.16520000000006</v>
      </c>
      <c r="H54" s="381">
        <v>694.37875000000008</v>
      </c>
      <c r="I54" s="381">
        <v>10.189999999999941</v>
      </c>
      <c r="J54" s="381">
        <v>904.08</v>
      </c>
      <c r="K54" s="381">
        <v>618.58680000000004</v>
      </c>
      <c r="L54" s="381">
        <f t="shared" si="1"/>
        <v>295.68319999999994</v>
      </c>
      <c r="M54" s="1088">
        <v>162.57730000000001</v>
      </c>
      <c r="N54" s="301">
        <f t="shared" si="2"/>
        <v>199.92</v>
      </c>
      <c r="O54" s="1088">
        <f t="shared" si="3"/>
        <v>37.342699999999979</v>
      </c>
      <c r="P54" s="1088">
        <v>816.85180000000003</v>
      </c>
      <c r="Q54" s="301">
        <f t="shared" si="4"/>
        <v>914.27</v>
      </c>
      <c r="R54" s="1088">
        <f t="shared" si="5"/>
        <v>97.418199999999956</v>
      </c>
      <c r="T54" s="1088">
        <f>C54+H54+'T6A_FG_Upy_Utlsn1 '!C55+'T6A_FG_Upy_Utlsn1 '!H55</f>
        <v>1873.6678999999999</v>
      </c>
      <c r="U54" s="1088">
        <f>D54+I54+'T6A_FG_Upy_Utlsn1 '!D55+'T6A_FG_Upy_Utlsn1 '!I55</f>
        <v>119.8269999999999</v>
      </c>
      <c r="V54" s="1088">
        <f>E54+J54+'T6A_FG_Upy_Utlsn1 '!E55+'T6A_FG_Upy_Utlsn1 '!J55</f>
        <v>1873.12</v>
      </c>
      <c r="W54" s="1088">
        <f>F54+K54+'T6A_FG_Upy_Utlsn1 '!F55+'T6A_FG_Upy_Utlsn1 '!K55</f>
        <v>1709.04</v>
      </c>
      <c r="X54" s="1088">
        <f>G54+L54+'T6A_FG_Upy_Utlsn1 '!G55+'T6A_FG_Upy_Utlsn1 '!L55</f>
        <v>283.90699999999993</v>
      </c>
      <c r="Y54" s="1088">
        <f>H54+M54+'T6A_FG_Upy_Utlsn1 '!H55+'T6A_FG_Upy_Utlsn1 '!M55</f>
        <v>1380.4614350000002</v>
      </c>
    </row>
    <row r="55" spans="1:25" ht="14.25">
      <c r="A55" s="375">
        <v>45</v>
      </c>
      <c r="B55" s="1092" t="s">
        <v>485</v>
      </c>
      <c r="C55" s="381">
        <v>819.46378605000007</v>
      </c>
      <c r="D55" s="381">
        <v>11.745000000000005</v>
      </c>
      <c r="E55" s="381">
        <v>290.73</v>
      </c>
      <c r="F55" s="381">
        <v>728.53858000000002</v>
      </c>
      <c r="G55" s="381">
        <f t="shared" si="0"/>
        <v>-426.06358</v>
      </c>
      <c r="H55" s="381">
        <v>1521.8613169499999</v>
      </c>
      <c r="I55" s="381">
        <v>-435.76200000000017</v>
      </c>
      <c r="J55" s="381">
        <v>1681.9</v>
      </c>
      <c r="K55" s="381">
        <v>1353.0002200000004</v>
      </c>
      <c r="L55" s="381">
        <f t="shared" si="1"/>
        <v>-106.86222000000043</v>
      </c>
      <c r="M55" s="1088">
        <v>352.6574</v>
      </c>
      <c r="N55" s="301">
        <f t="shared" si="2"/>
        <v>302.47500000000002</v>
      </c>
      <c r="O55" s="1088">
        <f t="shared" si="3"/>
        <v>-50.182399999999973</v>
      </c>
      <c r="P55" s="1088">
        <v>1771.8884</v>
      </c>
      <c r="Q55" s="301">
        <f t="shared" si="4"/>
        <v>1246.1379999999999</v>
      </c>
      <c r="R55" s="1088">
        <f t="shared" si="5"/>
        <v>-525.75040000000013</v>
      </c>
      <c r="T55" s="1088">
        <f>C55+H55+'T6A_FG_Upy_Utlsn1 '!C56+'T6A_FG_Upy_Utlsn1 '!H56</f>
        <v>4615.9357529999997</v>
      </c>
      <c r="U55" s="1088">
        <f>D55+I55+'T6A_FG_Upy_Utlsn1 '!D56+'T6A_FG_Upy_Utlsn1 '!I56</f>
        <v>-536.02900000000045</v>
      </c>
      <c r="V55" s="1088">
        <f>E55+J55+'T6A_FG_Upy_Utlsn1 '!E56+'T6A_FG_Upy_Utlsn1 '!J56</f>
        <v>2416.4499999999998</v>
      </c>
      <c r="W55" s="1088">
        <f>F55+K55+'T6A_FG_Upy_Utlsn1 '!F56+'T6A_FG_Upy_Utlsn1 '!K56</f>
        <v>4138.8413</v>
      </c>
      <c r="X55" s="1088">
        <f>G55+L55+'T6A_FG_Upy_Utlsn1 '!G56+'T6A_FG_Upy_Utlsn1 '!L56</f>
        <v>-2258.4203000000002</v>
      </c>
      <c r="Y55" s="1088">
        <f>H55+M55+'T6A_FG_Upy_Utlsn1 '!H56+'T6A_FG_Upy_Utlsn1 '!M56</f>
        <v>3353.01563945</v>
      </c>
    </row>
    <row r="56" spans="1:25" ht="14.25">
      <c r="A56" s="375">
        <v>46</v>
      </c>
      <c r="B56" s="1092" t="s">
        <v>486</v>
      </c>
      <c r="C56" s="381">
        <v>601.07163479999997</v>
      </c>
      <c r="D56" s="381">
        <v>247.06600000000003</v>
      </c>
      <c r="E56" s="381">
        <v>1421.44</v>
      </c>
      <c r="F56" s="381">
        <v>633.85140000000001</v>
      </c>
      <c r="G56" s="381">
        <f t="shared" si="0"/>
        <v>1034.6546000000001</v>
      </c>
      <c r="H56" s="381">
        <v>1116.2758931999997</v>
      </c>
      <c r="I56" s="381">
        <v>0</v>
      </c>
      <c r="J56" s="381">
        <v>0</v>
      </c>
      <c r="K56" s="381">
        <v>1177.1526000000001</v>
      </c>
      <c r="L56" s="381">
        <f t="shared" si="1"/>
        <v>-1177.1526000000001</v>
      </c>
      <c r="M56" s="1088">
        <v>1811</v>
      </c>
      <c r="N56" s="301">
        <f t="shared" si="2"/>
        <v>1668.5060000000001</v>
      </c>
      <c r="O56" s="1088">
        <f t="shared" si="3"/>
        <v>-142.49399999999991</v>
      </c>
      <c r="P56" s="1088">
        <v>0</v>
      </c>
      <c r="Q56" s="301">
        <f t="shared" si="4"/>
        <v>0</v>
      </c>
      <c r="R56" s="1088">
        <f t="shared" si="5"/>
        <v>0</v>
      </c>
      <c r="T56" s="1088">
        <f>C56+H56+'T6A_FG_Upy_Utlsn1 '!C57+'T6A_FG_Upy_Utlsn1 '!H57</f>
        <v>3382.5968279999997</v>
      </c>
      <c r="U56" s="1088">
        <f>D56+I56+'T6A_FG_Upy_Utlsn1 '!D57+'T6A_FG_Upy_Utlsn1 '!I57</f>
        <v>727.81600000000003</v>
      </c>
      <c r="V56" s="1088">
        <f>E56+J56+'T6A_FG_Upy_Utlsn1 '!E57+'T6A_FG_Upy_Utlsn1 '!J57</f>
        <v>2927.9300000000003</v>
      </c>
      <c r="W56" s="1088">
        <f>F56+K56+'T6A_FG_Upy_Utlsn1 '!F57+'T6A_FG_Upy_Utlsn1 '!K57</f>
        <v>3571.58295</v>
      </c>
      <c r="X56" s="1088">
        <f>G56+L56+'T6A_FG_Upy_Utlsn1 '!G57+'T6A_FG_Upy_Utlsn1 '!L57</f>
        <v>84.163050000000112</v>
      </c>
      <c r="Y56" s="1088">
        <f>H56+M56+'T6A_FG_Upy_Utlsn1 '!H57+'T6A_FG_Upy_Utlsn1 '!M57</f>
        <v>4009.6879381999997</v>
      </c>
    </row>
    <row r="57" spans="1:25" ht="14.25">
      <c r="A57" s="375">
        <v>47</v>
      </c>
      <c r="B57" s="1092" t="s">
        <v>487</v>
      </c>
      <c r="C57" s="381">
        <v>629.80554000000006</v>
      </c>
      <c r="D57" s="381">
        <v>-321.77799999999934</v>
      </c>
      <c r="E57" s="381">
        <v>1606.08</v>
      </c>
      <c r="F57" s="381">
        <v>558.59314000000006</v>
      </c>
      <c r="G57" s="381">
        <f t="shared" si="0"/>
        <v>725.70886000000053</v>
      </c>
      <c r="H57" s="381">
        <v>1169.63886</v>
      </c>
      <c r="I57" s="381">
        <v>0</v>
      </c>
      <c r="J57" s="381">
        <v>0</v>
      </c>
      <c r="K57" s="381">
        <v>1037.38726</v>
      </c>
      <c r="L57" s="381">
        <f t="shared" si="1"/>
        <v>-1037.38726</v>
      </c>
      <c r="M57" s="1088">
        <v>1381.39</v>
      </c>
      <c r="N57" s="301">
        <f t="shared" si="2"/>
        <v>1284.3020000000006</v>
      </c>
      <c r="O57" s="1088">
        <f t="shared" si="3"/>
        <v>-97.087999999999511</v>
      </c>
      <c r="P57" s="1088">
        <v>274.94</v>
      </c>
      <c r="Q57" s="301">
        <f t="shared" si="4"/>
        <v>0</v>
      </c>
      <c r="R57" s="1088">
        <f t="shared" si="5"/>
        <v>-274.94</v>
      </c>
      <c r="T57" s="1088">
        <f>C57+H57+'T6A_FG_Upy_Utlsn1 '!C58+'T6A_FG_Upy_Utlsn1 '!H58</f>
        <v>3444.0568499999999</v>
      </c>
      <c r="U57" s="1088">
        <f>D57+I57+'T6A_FG_Upy_Utlsn1 '!D58+'T6A_FG_Upy_Utlsn1 '!I58</f>
        <v>-289.9609999999991</v>
      </c>
      <c r="V57" s="1088">
        <f>E57+J57+'T6A_FG_Upy_Utlsn1 '!E58+'T6A_FG_Upy_Utlsn1 '!J58</f>
        <v>3154.49</v>
      </c>
      <c r="W57" s="1088">
        <f>F57+K57+'T6A_FG_Upy_Utlsn1 '!F58+'T6A_FG_Upy_Utlsn1 '!K58</f>
        <v>3177.9544999999998</v>
      </c>
      <c r="X57" s="1088">
        <f>G57+L57+'T6A_FG_Upy_Utlsn1 '!G58+'T6A_FG_Upy_Utlsn1 '!L58</f>
        <v>-313.42549999999903</v>
      </c>
      <c r="Y57" s="1088">
        <f>H57+M57+'T6A_FG_Upy_Utlsn1 '!H58+'T6A_FG_Upy_Utlsn1 '!M58</f>
        <v>3620.0269525000003</v>
      </c>
    </row>
    <row r="58" spans="1:25" ht="14.25">
      <c r="A58" s="375">
        <v>48</v>
      </c>
      <c r="B58" s="1092" t="s">
        <v>492</v>
      </c>
      <c r="C58" s="381">
        <v>734.52242500000011</v>
      </c>
      <c r="D58" s="381">
        <v>124.18000000000006</v>
      </c>
      <c r="E58" s="381">
        <v>351.12</v>
      </c>
      <c r="F58" s="381">
        <v>676.03994499999999</v>
      </c>
      <c r="G58" s="381">
        <f t="shared" si="0"/>
        <v>-200.73994499999992</v>
      </c>
      <c r="H58" s="381">
        <v>1364.1130750000002</v>
      </c>
      <c r="I58" s="381">
        <v>-99.4699999999998</v>
      </c>
      <c r="J58" s="381">
        <v>1991.58</v>
      </c>
      <c r="K58" s="381">
        <v>1255.5027550000002</v>
      </c>
      <c r="L58" s="381">
        <f t="shared" si="1"/>
        <v>636.60724499999992</v>
      </c>
      <c r="M58" s="1088">
        <v>328.60270000000003</v>
      </c>
      <c r="N58" s="301">
        <f t="shared" si="2"/>
        <v>475.30000000000007</v>
      </c>
      <c r="O58" s="1088">
        <f t="shared" si="3"/>
        <v>146.69730000000004</v>
      </c>
      <c r="P58" s="1088">
        <v>1651.0282000000002</v>
      </c>
      <c r="Q58" s="301">
        <f t="shared" si="4"/>
        <v>1892.1100000000001</v>
      </c>
      <c r="R58" s="1088">
        <f t="shared" si="5"/>
        <v>241.08179999999993</v>
      </c>
      <c r="T58" s="1088">
        <f>C58+H58+'T6A_FG_Upy_Utlsn1 '!C59+'T6A_FG_Upy_Utlsn1 '!H59</f>
        <v>4135.3851500000001</v>
      </c>
      <c r="U58" s="1088">
        <f>D58+I58+'T6A_FG_Upy_Utlsn1 '!D59+'T6A_FG_Upy_Utlsn1 '!I59</f>
        <v>-24.199999999999989</v>
      </c>
      <c r="V58" s="1088">
        <f>E58+J58+'T6A_FG_Upy_Utlsn1 '!E59+'T6A_FG_Upy_Utlsn1 '!J59</f>
        <v>4636.2199999999993</v>
      </c>
      <c r="W58" s="1088">
        <f>F58+K58+'T6A_FG_Upy_Utlsn1 '!F59+'T6A_FG_Upy_Utlsn1 '!K59</f>
        <v>3853.5659000000001</v>
      </c>
      <c r="X58" s="1088">
        <f>G58+L58+'T6A_FG_Upy_Utlsn1 '!G59+'T6A_FG_Upy_Utlsn1 '!L59</f>
        <v>758.45410000000004</v>
      </c>
      <c r="Y58" s="1088">
        <f>H58+M58+'T6A_FG_Upy_Utlsn1 '!H59+'T6A_FG_Upy_Utlsn1 '!M59</f>
        <v>3016.6030474999998</v>
      </c>
    </row>
    <row r="59" spans="1:25" ht="14.25">
      <c r="A59" s="375">
        <v>49</v>
      </c>
      <c r="B59" s="1092" t="s">
        <v>493</v>
      </c>
      <c r="C59" s="381">
        <v>459.67194000000001</v>
      </c>
      <c r="D59" s="381">
        <v>8.2000000000022055E-2</v>
      </c>
      <c r="E59" s="381">
        <v>202.65</v>
      </c>
      <c r="F59" s="381">
        <v>442.35491999999999</v>
      </c>
      <c r="G59" s="381">
        <f t="shared" si="0"/>
        <v>-239.62291999999997</v>
      </c>
      <c r="H59" s="381">
        <v>853.67646000000013</v>
      </c>
      <c r="I59" s="381">
        <v>4.0000000000077307E-2</v>
      </c>
      <c r="J59" s="381">
        <v>926.88</v>
      </c>
      <c r="K59" s="381">
        <v>821.51628000000005</v>
      </c>
      <c r="L59" s="381">
        <f t="shared" si="1"/>
        <v>105.40372000000002</v>
      </c>
      <c r="M59" s="1088">
        <v>223.6</v>
      </c>
      <c r="N59" s="301">
        <f t="shared" si="2"/>
        <v>202.73200000000003</v>
      </c>
      <c r="O59" s="1088">
        <f t="shared" si="3"/>
        <v>-20.867999999999967</v>
      </c>
      <c r="P59" s="1088">
        <v>1055.81</v>
      </c>
      <c r="Q59" s="301">
        <f t="shared" si="4"/>
        <v>926.92000000000007</v>
      </c>
      <c r="R59" s="1088">
        <f t="shared" si="5"/>
        <v>-128.88999999999987</v>
      </c>
      <c r="T59" s="1088">
        <f>C59+H59+'T6A_FG_Upy_Utlsn1 '!C60+'T6A_FG_Upy_Utlsn1 '!H60</f>
        <v>2683.6055999999999</v>
      </c>
      <c r="U59" s="1088">
        <f>D59+I59+'T6A_FG_Upy_Utlsn1 '!D60+'T6A_FG_Upy_Utlsn1 '!I60</f>
        <v>0.21900000000016462</v>
      </c>
      <c r="V59" s="1088">
        <f>E59+J59+'T6A_FG_Upy_Utlsn1 '!E60+'T6A_FG_Upy_Utlsn1 '!J60</f>
        <v>2303.33</v>
      </c>
      <c r="W59" s="1088">
        <f>F59+K59+'T6A_FG_Upy_Utlsn1 '!F60+'T6A_FG_Upy_Utlsn1 '!K60</f>
        <v>2528.5842000000002</v>
      </c>
      <c r="X59" s="1088">
        <f>G59+L59+'T6A_FG_Upy_Utlsn1 '!G60+'T6A_FG_Upy_Utlsn1 '!L60</f>
        <v>-225.0351999999998</v>
      </c>
      <c r="Y59" s="1088">
        <f>H59+M59+'T6A_FG_Upy_Utlsn1 '!H60+'T6A_FG_Upy_Utlsn1 '!M60</f>
        <v>1967.94364</v>
      </c>
    </row>
    <row r="60" spans="1:25" ht="14.25">
      <c r="A60" s="375">
        <v>50</v>
      </c>
      <c r="B60" s="1092" t="s">
        <v>488</v>
      </c>
      <c r="C60" s="381">
        <v>301.73643500000003</v>
      </c>
      <c r="D60" s="381">
        <v>2.00000000018008E-3</v>
      </c>
      <c r="E60" s="381">
        <v>708.08</v>
      </c>
      <c r="F60" s="381">
        <v>277.96699000000001</v>
      </c>
      <c r="G60" s="381">
        <f t="shared" si="0"/>
        <v>430.11501000000021</v>
      </c>
      <c r="H60" s="381">
        <v>560.36766499999999</v>
      </c>
      <c r="I60" s="381">
        <v>0.45459999999997081</v>
      </c>
      <c r="J60" s="381">
        <v>124.92</v>
      </c>
      <c r="K60" s="381">
        <v>516.22441000000003</v>
      </c>
      <c r="L60" s="381">
        <f t="shared" si="1"/>
        <v>-390.84981000000005</v>
      </c>
      <c r="M60" s="1088">
        <v>678.85239999999999</v>
      </c>
      <c r="N60" s="301">
        <f t="shared" si="2"/>
        <v>708.08200000000022</v>
      </c>
      <c r="O60" s="1088">
        <f t="shared" si="3"/>
        <v>29.229600000000232</v>
      </c>
      <c r="P60" s="1088">
        <v>135.1114</v>
      </c>
      <c r="Q60" s="301">
        <f t="shared" si="4"/>
        <v>125.37459999999997</v>
      </c>
      <c r="R60" s="1088">
        <f t="shared" si="5"/>
        <v>-9.7368000000000308</v>
      </c>
      <c r="T60" s="1088">
        <f>C60+H60+'T6A_FG_Upy_Utlsn1 '!C61+'T6A_FG_Upy_Utlsn1 '!H61</f>
        <v>1811.6585499999999</v>
      </c>
      <c r="U60" s="1088">
        <f>D60+I60+'T6A_FG_Upy_Utlsn1 '!D61+'T6A_FG_Upy_Utlsn1 '!I61</f>
        <v>0.64050000000037244</v>
      </c>
      <c r="V60" s="1088">
        <f>E60+J60+'T6A_FG_Upy_Utlsn1 '!E61+'T6A_FG_Upy_Utlsn1 '!J61</f>
        <v>1741.94</v>
      </c>
      <c r="W60" s="1088">
        <f>F60+K60+'T6A_FG_Upy_Utlsn1 '!F61+'T6A_FG_Upy_Utlsn1 '!K61</f>
        <v>1630.3770500000001</v>
      </c>
      <c r="X60" s="1088">
        <f>G60+L60+'T6A_FG_Upy_Utlsn1 '!G61+'T6A_FG_Upy_Utlsn1 '!L61</f>
        <v>112.20345000000043</v>
      </c>
      <c r="Y60" s="1088">
        <f>H60+M60+'T6A_FG_Upy_Utlsn1 '!H61+'T6A_FG_Upy_Utlsn1 '!M61</f>
        <v>1856.4304574999999</v>
      </c>
    </row>
    <row r="61" spans="1:25" ht="14.25">
      <c r="A61" s="375">
        <v>51</v>
      </c>
      <c r="B61" s="1092" t="s">
        <v>494</v>
      </c>
      <c r="C61" s="381">
        <v>617.59015499999998</v>
      </c>
      <c r="D61" s="381">
        <v>92.510000000000048</v>
      </c>
      <c r="E61" s="381">
        <v>273</v>
      </c>
      <c r="F61" s="381">
        <v>603.19105000000002</v>
      </c>
      <c r="G61" s="381">
        <f t="shared" si="0"/>
        <v>-237.68104999999997</v>
      </c>
      <c r="H61" s="381">
        <v>1146.9531449999999</v>
      </c>
      <c r="I61" s="381">
        <v>452.51700000000051</v>
      </c>
      <c r="J61" s="381">
        <v>1526.23</v>
      </c>
      <c r="K61" s="381">
        <v>1120.2119499999999</v>
      </c>
      <c r="L61" s="381">
        <f t="shared" si="1"/>
        <v>858.53505000000064</v>
      </c>
      <c r="M61" s="1088">
        <v>291.98149999999998</v>
      </c>
      <c r="N61" s="301">
        <f t="shared" si="2"/>
        <v>365.51000000000005</v>
      </c>
      <c r="O61" s="1088">
        <f t="shared" si="3"/>
        <v>73.528500000000065</v>
      </c>
      <c r="P61" s="1088">
        <v>1467.029</v>
      </c>
      <c r="Q61" s="301">
        <f t="shared" si="4"/>
        <v>1978.7470000000005</v>
      </c>
      <c r="R61" s="1088">
        <f t="shared" si="5"/>
        <v>511.71800000000053</v>
      </c>
      <c r="T61" s="1088">
        <f>C61+H61+'T6A_FG_Upy_Utlsn1 '!C62+'T6A_FG_Upy_Utlsn1 '!H62</f>
        <v>3536.3483999999999</v>
      </c>
      <c r="U61" s="1088">
        <f>D61+I61+'T6A_FG_Upy_Utlsn1 '!D62+'T6A_FG_Upy_Utlsn1 '!I62</f>
        <v>925.02100000000041</v>
      </c>
      <c r="V61" s="1088">
        <f>E61+J61+'T6A_FG_Upy_Utlsn1 '!E62+'T6A_FG_Upy_Utlsn1 '!J62</f>
        <v>3611.8199999999997</v>
      </c>
      <c r="W61" s="1088">
        <f>F61+K61+'T6A_FG_Upy_Utlsn1 '!F62+'T6A_FG_Upy_Utlsn1 '!K62</f>
        <v>3408.4135999999999</v>
      </c>
      <c r="X61" s="1088">
        <f>G61+L61+'T6A_FG_Upy_Utlsn1 '!G62+'T6A_FG_Upy_Utlsn1 '!L62</f>
        <v>1128.4274000000009</v>
      </c>
      <c r="Y61" s="1088">
        <f>H61+M61+'T6A_FG_Upy_Utlsn1 '!H62+'T6A_FG_Upy_Utlsn1 '!M62</f>
        <v>2590.6079599999998</v>
      </c>
    </row>
    <row r="62" spans="1:25" s="300" customFormat="1">
      <c r="A62" s="896" t="s">
        <v>9</v>
      </c>
      <c r="B62" s="380"/>
      <c r="C62" s="383">
        <f>SUM(C11:C61)</f>
        <v>27773.753807800011</v>
      </c>
      <c r="D62" s="383">
        <f t="shared" ref="D62:L62" si="6">SUM(D11:D61)</f>
        <v>2821.0749000000014</v>
      </c>
      <c r="E62" s="383">
        <f t="shared" si="6"/>
        <v>23344.190000000006</v>
      </c>
      <c r="F62" s="383">
        <v>24730.070000000011</v>
      </c>
      <c r="G62" s="383">
        <f t="shared" si="6"/>
        <v>980.19870000000151</v>
      </c>
      <c r="H62" s="383">
        <f t="shared" si="6"/>
        <v>51579.828500199998</v>
      </c>
      <c r="I62" s="383">
        <f t="shared" si="6"/>
        <v>8862.8969399999969</v>
      </c>
      <c r="J62" s="383">
        <f t="shared" si="6"/>
        <v>47129.37000000001</v>
      </c>
      <c r="K62" s="383">
        <v>47212.400000000009</v>
      </c>
      <c r="L62" s="383">
        <f t="shared" si="6"/>
        <v>9220.0011399999967</v>
      </c>
      <c r="M62" s="301">
        <v>25027.3537</v>
      </c>
      <c r="N62" s="301">
        <f t="shared" si="2"/>
        <v>26165.264900000009</v>
      </c>
      <c r="O62" s="1088">
        <f t="shared" si="3"/>
        <v>1137.9112000000096</v>
      </c>
      <c r="P62" s="301">
        <v>48401.53</v>
      </c>
      <c r="Q62" s="301">
        <f t="shared" si="4"/>
        <v>55992.266940000009</v>
      </c>
      <c r="R62" s="1088">
        <f t="shared" si="5"/>
        <v>7590.7369400000098</v>
      </c>
    </row>
    <row r="63" spans="1:25">
      <c r="A63" s="842" t="s">
        <v>418</v>
      </c>
      <c r="B63" s="1096"/>
      <c r="C63" s="1096"/>
      <c r="D63" s="1096"/>
      <c r="E63" s="1096"/>
      <c r="F63" s="1096"/>
      <c r="G63" s="1096"/>
      <c r="H63" s="1096"/>
      <c r="I63" s="1096"/>
      <c r="J63" s="1096"/>
      <c r="K63" s="1096"/>
      <c r="L63" s="1096"/>
    </row>
    <row r="64" spans="1:25" ht="15.75" customHeight="1">
      <c r="A64" s="300"/>
      <c r="B64" s="300"/>
      <c r="C64" s="300"/>
      <c r="D64" s="301"/>
      <c r="E64" s="301"/>
      <c r="F64" s="300"/>
      <c r="G64" s="300"/>
      <c r="H64" s="300"/>
      <c r="I64" s="300"/>
      <c r="J64" s="300"/>
      <c r="K64" s="300"/>
      <c r="L64" s="300"/>
    </row>
    <row r="65" spans="1:12" ht="18" customHeight="1">
      <c r="A65" s="1332" t="s">
        <v>6</v>
      </c>
      <c r="B65" s="1332"/>
      <c r="C65" s="1332"/>
      <c r="D65" s="1332"/>
      <c r="E65" s="1332"/>
      <c r="F65" s="1332"/>
      <c r="G65" s="1332"/>
      <c r="H65" s="1332"/>
      <c r="I65" s="1332"/>
      <c r="J65" s="1332"/>
      <c r="K65" s="1332"/>
      <c r="L65" s="1332"/>
    </row>
    <row r="66" spans="1:12">
      <c r="A66" s="1332" t="s">
        <v>7</v>
      </c>
      <c r="B66" s="1332"/>
      <c r="C66" s="1332"/>
      <c r="D66" s="1332"/>
      <c r="E66" s="1332"/>
      <c r="F66" s="1332"/>
      <c r="G66" s="1332"/>
      <c r="H66" s="1332"/>
      <c r="I66" s="1332"/>
      <c r="J66" s="1332"/>
      <c r="K66" s="1332"/>
      <c r="L66" s="1332"/>
    </row>
    <row r="67" spans="1:12">
      <c r="A67" s="1332" t="s">
        <v>10</v>
      </c>
      <c r="B67" s="1332"/>
      <c r="C67" s="1332"/>
      <c r="D67" s="1332"/>
      <c r="E67" s="1332"/>
      <c r="F67" s="1332"/>
      <c r="G67" s="1332"/>
      <c r="H67" s="1332"/>
      <c r="I67" s="1332"/>
      <c r="J67" s="1332"/>
      <c r="K67" s="1332"/>
      <c r="L67" s="1332"/>
    </row>
    <row r="68" spans="1:12">
      <c r="A68" s="300" t="s">
        <v>13</v>
      </c>
      <c r="B68" s="300"/>
      <c r="C68" s="300"/>
      <c r="D68" s="1088">
        <v>79353.582307999997</v>
      </c>
      <c r="E68" s="1088">
        <v>27773.753807800011</v>
      </c>
      <c r="F68" s="1088">
        <v>51579.828500199998</v>
      </c>
      <c r="J68" s="1330" t="s">
        <v>55</v>
      </c>
      <c r="K68" s="1330"/>
      <c r="L68" s="1330"/>
    </row>
    <row r="69" spans="1:12">
      <c r="A69" s="1370"/>
      <c r="B69" s="1370"/>
      <c r="C69" s="1370"/>
      <c r="D69" s="1370"/>
      <c r="E69" s="1370"/>
      <c r="F69" s="1370"/>
      <c r="G69" s="1370"/>
      <c r="H69" s="1370"/>
      <c r="I69" s="1370"/>
      <c r="J69" s="1370"/>
      <c r="K69" s="1370"/>
      <c r="L69" s="1370"/>
    </row>
    <row r="70" spans="1:12">
      <c r="D70" s="369">
        <v>5089.8900000000003</v>
      </c>
      <c r="E70" s="369">
        <v>1781.4614999999997</v>
      </c>
      <c r="F70" s="369">
        <v>3308.4284999999995</v>
      </c>
    </row>
    <row r="72" spans="1:12">
      <c r="D72" s="1088">
        <f>D68+D70</f>
        <v>84443.472307999997</v>
      </c>
      <c r="E72" s="1088">
        <f t="shared" ref="E72:F72" si="7">E68+E70</f>
        <v>29555.215307800012</v>
      </c>
      <c r="F72" s="1088">
        <f t="shared" si="7"/>
        <v>54888.257000199999</v>
      </c>
    </row>
  </sheetData>
  <mergeCells count="15">
    <mergeCell ref="A67:L67"/>
    <mergeCell ref="J68:L68"/>
    <mergeCell ref="A69:L69"/>
    <mergeCell ref="A8:A9"/>
    <mergeCell ref="B8:B9"/>
    <mergeCell ref="C8:G8"/>
    <mergeCell ref="H8:L8"/>
    <mergeCell ref="A65:L65"/>
    <mergeCell ref="A66:L66"/>
    <mergeCell ref="I7:L7"/>
    <mergeCell ref="A2:L2"/>
    <mergeCell ref="A3:L3"/>
    <mergeCell ref="A4:L4"/>
    <mergeCell ref="A6:B6"/>
    <mergeCell ref="F6:L6"/>
  </mergeCells>
  <printOptions horizontalCentered="1"/>
  <pageMargins left="0.17" right="0.23" top="0.11" bottom="0" header="0.13" footer="0.16"/>
  <pageSetup paperSize="9" scale="105" orientation="landscape" r:id="rId1"/>
  <rowBreaks count="1" manualBreakCount="1">
    <brk id="6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S72"/>
  <sheetViews>
    <sheetView view="pageBreakPreview" zoomScaleSheetLayoutView="100" workbookViewId="0">
      <pane ySplit="11" topLeftCell="A12" activePane="bottomLeft" state="frozen"/>
      <selection pane="bottomLeft" activeCell="B12" sqref="B12"/>
    </sheetView>
  </sheetViews>
  <sheetFormatPr defaultColWidth="9.140625" defaultRowHeight="12.75"/>
  <cols>
    <col min="1" max="1" width="6" style="369" customWidth="1"/>
    <col min="2" max="2" width="13.140625" style="369" customWidth="1"/>
    <col min="3" max="3" width="10.5703125" style="369" customWidth="1"/>
    <col min="4" max="4" width="9.85546875" style="369" customWidth="1"/>
    <col min="5" max="5" width="8.7109375" style="369" customWidth="1"/>
    <col min="6" max="6" width="12.28515625" style="369" customWidth="1"/>
    <col min="7" max="7" width="13.7109375" style="369" customWidth="1"/>
    <col min="8" max="8" width="12.42578125" style="369" customWidth="1"/>
    <col min="9" max="9" width="12.140625" style="369" customWidth="1"/>
    <col min="10" max="10" width="9" style="369" customWidth="1"/>
    <col min="11" max="11" width="13" style="369" customWidth="1"/>
    <col min="12" max="12" width="14.5703125" style="369" customWidth="1"/>
    <col min="13" max="13" width="9.140625" style="369" hidden="1" customWidth="1"/>
    <col min="14" max="14" width="9.5703125" style="369" bestFit="1" customWidth="1"/>
    <col min="15" max="16" width="9.5703125" style="369" customWidth="1"/>
    <col min="17" max="17" width="9.5703125" style="369" bestFit="1" customWidth="1"/>
    <col min="18" max="16384" width="9.140625" style="369"/>
  </cols>
  <sheetData>
    <row r="1" spans="1:19" s="367" customFormat="1" ht="15">
      <c r="D1" s="419"/>
      <c r="E1" s="419"/>
      <c r="F1" s="419"/>
      <c r="G1" s="419"/>
      <c r="H1" s="419"/>
      <c r="I1" s="419"/>
      <c r="J1" s="419"/>
      <c r="K1" s="419"/>
      <c r="L1" s="1372" t="s">
        <v>43</v>
      </c>
      <c r="M1" s="1372"/>
      <c r="N1" s="420"/>
      <c r="O1" s="420"/>
      <c r="P1" s="420"/>
    </row>
    <row r="2" spans="1:19" s="367" customFormat="1" ht="15">
      <c r="A2" s="1366" t="s">
        <v>0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421"/>
      <c r="N2" s="421"/>
      <c r="O2" s="421"/>
      <c r="P2" s="421"/>
    </row>
    <row r="3" spans="1:19" s="367" customFormat="1" ht="20.25">
      <c r="A3" s="1373" t="s">
        <v>507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422"/>
      <c r="N3" s="422"/>
      <c r="O3" s="422"/>
      <c r="P3" s="422"/>
    </row>
    <row r="4" spans="1:19" s="367" customFormat="1" ht="10.5" customHeight="1"/>
    <row r="5" spans="1:19" ht="19.5" customHeight="1">
      <c r="A5" s="1368" t="s">
        <v>679</v>
      </c>
      <c r="B5" s="1368"/>
      <c r="C5" s="1368"/>
      <c r="D5" s="1368"/>
      <c r="E5" s="1368"/>
      <c r="F5" s="1368"/>
      <c r="G5" s="1368"/>
      <c r="H5" s="1368"/>
      <c r="I5" s="1368"/>
      <c r="J5" s="1368"/>
      <c r="K5" s="1368"/>
      <c r="L5" s="1368"/>
    </row>
    <row r="6" spans="1:19">
      <c r="A6" s="1084"/>
      <c r="B6" s="1084"/>
      <c r="C6" s="1084"/>
      <c r="D6" s="1084"/>
      <c r="E6" s="1084"/>
      <c r="F6" s="1084"/>
      <c r="G6" s="1084"/>
      <c r="H6" s="1084"/>
      <c r="I6" s="1084"/>
      <c r="J6" s="1084"/>
      <c r="K6" s="1084"/>
      <c r="L6" s="1084"/>
    </row>
    <row r="7" spans="1:19">
      <c r="A7" s="1330" t="s">
        <v>96</v>
      </c>
      <c r="B7" s="1330"/>
      <c r="F7" s="1369" t="s">
        <v>11</v>
      </c>
      <c r="G7" s="1369"/>
      <c r="H7" s="1369"/>
      <c r="I7" s="1369"/>
      <c r="J7" s="1369"/>
      <c r="K7" s="1369"/>
      <c r="L7" s="1369"/>
    </row>
    <row r="8" spans="1:19">
      <c r="A8" s="300"/>
      <c r="F8" s="1085"/>
      <c r="G8" s="424"/>
      <c r="H8" s="424"/>
      <c r="I8" s="1374" t="s">
        <v>676</v>
      </c>
      <c r="J8" s="1374"/>
      <c r="K8" s="1374"/>
      <c r="L8" s="1374"/>
    </row>
    <row r="9" spans="1:19" s="300" customFormat="1">
      <c r="A9" s="1371" t="s">
        <v>1</v>
      </c>
      <c r="B9" s="1371" t="s">
        <v>2</v>
      </c>
      <c r="C9" s="1375" t="s">
        <v>12</v>
      </c>
      <c r="D9" s="1376"/>
      <c r="E9" s="1376"/>
      <c r="F9" s="1376"/>
      <c r="G9" s="1376"/>
      <c r="H9" s="1375" t="s">
        <v>30</v>
      </c>
      <c r="I9" s="1376"/>
      <c r="J9" s="1376"/>
      <c r="K9" s="1376"/>
      <c r="L9" s="1376"/>
      <c r="R9" s="380"/>
      <c r="S9" s="1039"/>
    </row>
    <row r="10" spans="1:19" s="300" customFormat="1" ht="56.25" customHeight="1">
      <c r="A10" s="1371"/>
      <c r="B10" s="1371"/>
      <c r="C10" s="897" t="s">
        <v>677</v>
      </c>
      <c r="D10" s="897" t="s">
        <v>505</v>
      </c>
      <c r="E10" s="897" t="s">
        <v>41</v>
      </c>
      <c r="F10" s="897" t="s">
        <v>42</v>
      </c>
      <c r="G10" s="897" t="s">
        <v>419</v>
      </c>
      <c r="H10" s="897" t="s">
        <v>677</v>
      </c>
      <c r="I10" s="897" t="s">
        <v>505</v>
      </c>
      <c r="J10" s="897" t="s">
        <v>41</v>
      </c>
      <c r="K10" s="897" t="s">
        <v>42</v>
      </c>
      <c r="L10" s="897" t="s">
        <v>420</v>
      </c>
      <c r="N10" s="434" t="s">
        <v>1123</v>
      </c>
      <c r="O10" s="434" t="s">
        <v>1124</v>
      </c>
      <c r="P10" s="434" t="s">
        <v>1120</v>
      </c>
      <c r="Q10" s="434" t="s">
        <v>1121</v>
      </c>
      <c r="R10" s="434" t="s">
        <v>1125</v>
      </c>
      <c r="S10" s="434" t="s">
        <v>1120</v>
      </c>
    </row>
    <row r="11" spans="1:19" s="300" customFormat="1">
      <c r="A11" s="897">
        <v>1</v>
      </c>
      <c r="B11" s="897">
        <v>2</v>
      </c>
      <c r="C11" s="897">
        <v>3</v>
      </c>
      <c r="D11" s="897">
        <v>4</v>
      </c>
      <c r="E11" s="897">
        <v>5</v>
      </c>
      <c r="F11" s="897">
        <v>6</v>
      </c>
      <c r="G11" s="897">
        <v>7</v>
      </c>
      <c r="H11" s="897">
        <v>8</v>
      </c>
      <c r="I11" s="897">
        <v>9</v>
      </c>
      <c r="J11" s="897">
        <v>10</v>
      </c>
      <c r="K11" s="897">
        <v>11</v>
      </c>
      <c r="L11" s="897">
        <v>12</v>
      </c>
    </row>
    <row r="12" spans="1:19">
      <c r="A12" s="375">
        <v>1</v>
      </c>
      <c r="B12" s="1097" t="s">
        <v>501</v>
      </c>
      <c r="C12" s="1098">
        <v>238.62793500000001</v>
      </c>
      <c r="D12" s="1098">
        <v>0</v>
      </c>
      <c r="E12" s="1098">
        <v>67.959999999999994</v>
      </c>
      <c r="F12" s="1098">
        <v>194.04367500000001</v>
      </c>
      <c r="G12" s="1098">
        <f>(D12+E12)-F12</f>
        <v>-126.08367500000001</v>
      </c>
      <c r="H12" s="1099">
        <v>443.16616499999998</v>
      </c>
      <c r="I12" s="1099">
        <v>0</v>
      </c>
      <c r="J12" s="1099">
        <v>380</v>
      </c>
      <c r="K12" s="1099">
        <v>360.36682499999995</v>
      </c>
      <c r="L12" s="1098">
        <f>(I12+J12)-K12</f>
        <v>19.633175000000051</v>
      </c>
      <c r="N12" s="1088">
        <v>92.778899999999993</v>
      </c>
      <c r="O12" s="1088">
        <f>E12+D12</f>
        <v>67.959999999999994</v>
      </c>
      <c r="P12" s="1088">
        <f>O12-N12</f>
        <v>-24.818899999999999</v>
      </c>
      <c r="Q12" s="1088">
        <v>466.15739999999994</v>
      </c>
      <c r="R12" s="1088">
        <f>I12+J12</f>
        <v>380</v>
      </c>
      <c r="S12" s="1088">
        <f>R12-Q12</f>
        <v>-86.157399999999939</v>
      </c>
    </row>
    <row r="13" spans="1:19">
      <c r="A13" s="375">
        <v>2</v>
      </c>
      <c r="B13" s="1097" t="s">
        <v>445</v>
      </c>
      <c r="C13" s="1098">
        <v>270.37237499999998</v>
      </c>
      <c r="D13" s="1098">
        <v>51.100000000000051</v>
      </c>
      <c r="E13" s="1098">
        <v>111.95</v>
      </c>
      <c r="F13" s="1098">
        <v>270.15282000000002</v>
      </c>
      <c r="G13" s="1098">
        <f t="shared" ref="G13:G62" si="0">(D13+E13)-F13</f>
        <v>-107.10281999999995</v>
      </c>
      <c r="H13" s="1099">
        <v>502.12012499999997</v>
      </c>
      <c r="I13" s="1099">
        <v>60.950000000000045</v>
      </c>
      <c r="J13" s="1099">
        <v>624.86</v>
      </c>
      <c r="K13" s="1099">
        <v>501.71237999999994</v>
      </c>
      <c r="L13" s="1098">
        <f t="shared" ref="L13:L62" si="1">(I13+J13)-K13</f>
        <v>184.09762000000012</v>
      </c>
      <c r="N13" s="1088">
        <v>142.69229999999999</v>
      </c>
      <c r="O13" s="1088">
        <f t="shared" ref="O13:O63" si="2">E13+D13</f>
        <v>163.05000000000007</v>
      </c>
      <c r="P13" s="1088">
        <f t="shared" ref="P13:P63" si="3">O13-N13</f>
        <v>20.357700000000079</v>
      </c>
      <c r="Q13" s="1088">
        <v>716.94179999999994</v>
      </c>
      <c r="R13" s="1088">
        <f t="shared" ref="R13:R63" si="4">I13+J13</f>
        <v>685.81000000000006</v>
      </c>
      <c r="S13" s="1088">
        <f t="shared" ref="S13:S63" si="5">R13-Q13</f>
        <v>-31.131799999999885</v>
      </c>
    </row>
    <row r="14" spans="1:19">
      <c r="A14" s="375">
        <v>3</v>
      </c>
      <c r="B14" s="1097" t="s">
        <v>497</v>
      </c>
      <c r="C14" s="1098">
        <v>320.99749499999996</v>
      </c>
      <c r="D14" s="1098">
        <v>-12.931000000000154</v>
      </c>
      <c r="E14" s="1098">
        <v>651.52</v>
      </c>
      <c r="F14" s="1098">
        <v>298.43572499999993</v>
      </c>
      <c r="G14" s="1098">
        <f t="shared" si="0"/>
        <v>340.15327499999989</v>
      </c>
      <c r="H14" s="1099">
        <v>596.13820499999997</v>
      </c>
      <c r="I14" s="1099">
        <v>98.056999999999988</v>
      </c>
      <c r="J14" s="1099">
        <v>115.45</v>
      </c>
      <c r="K14" s="1099">
        <v>554.23777499999994</v>
      </c>
      <c r="L14" s="1098">
        <f t="shared" si="1"/>
        <v>-340.73077499999994</v>
      </c>
      <c r="N14" s="1088">
        <v>654.34079999999994</v>
      </c>
      <c r="O14" s="1088">
        <f t="shared" si="2"/>
        <v>638.58899999999983</v>
      </c>
      <c r="P14" s="1088">
        <f t="shared" si="3"/>
        <v>-15.751800000000117</v>
      </c>
      <c r="Q14" s="1088">
        <v>130.22999999999999</v>
      </c>
      <c r="R14" s="1088">
        <f t="shared" si="4"/>
        <v>213.50700000000001</v>
      </c>
      <c r="S14" s="1088">
        <f t="shared" si="5"/>
        <v>83.277000000000015</v>
      </c>
    </row>
    <row r="15" spans="1:19">
      <c r="A15" s="375">
        <v>4</v>
      </c>
      <c r="B15" s="1100" t="s">
        <v>447</v>
      </c>
      <c r="C15" s="1098">
        <v>310.99955249999994</v>
      </c>
      <c r="D15" s="1098">
        <v>-41.509999999999991</v>
      </c>
      <c r="E15" s="1098">
        <v>143.44999999999999</v>
      </c>
      <c r="F15" s="1098">
        <v>190.69244249999997</v>
      </c>
      <c r="G15" s="1098">
        <f t="shared" si="0"/>
        <v>-88.752442499999972</v>
      </c>
      <c r="H15" s="1099">
        <v>577.57059749999996</v>
      </c>
      <c r="I15" s="1099">
        <v>134.01800000000003</v>
      </c>
      <c r="J15" s="1099">
        <v>783.17</v>
      </c>
      <c r="K15" s="1099">
        <v>354.14310749999993</v>
      </c>
      <c r="L15" s="1098">
        <f t="shared" si="1"/>
        <v>563.04489250000006</v>
      </c>
      <c r="N15" s="1088">
        <v>95.872349999999997</v>
      </c>
      <c r="O15" s="1088">
        <f t="shared" si="2"/>
        <v>101.94</v>
      </c>
      <c r="P15" s="1088">
        <f t="shared" si="3"/>
        <v>6.0676500000000004</v>
      </c>
      <c r="Q15" s="1088">
        <v>481.70009999999996</v>
      </c>
      <c r="R15" s="1088">
        <f t="shared" si="4"/>
        <v>917.18799999999999</v>
      </c>
      <c r="S15" s="1088">
        <f t="shared" si="5"/>
        <v>435.48790000000002</v>
      </c>
    </row>
    <row r="16" spans="1:19" s="1095" customFormat="1">
      <c r="A16" s="1091">
        <v>5</v>
      </c>
      <c r="B16" s="1101" t="s">
        <v>448</v>
      </c>
      <c r="C16" s="1102">
        <v>419.74500749999999</v>
      </c>
      <c r="D16" s="1102">
        <v>2.7199999999998568</v>
      </c>
      <c r="E16" s="1102">
        <f>170.76-0.54</f>
        <v>170.22</v>
      </c>
      <c r="F16" s="1102">
        <v>478.49192999999997</v>
      </c>
      <c r="G16" s="1102">
        <f t="shared" si="0"/>
        <v>-305.55193000000008</v>
      </c>
      <c r="H16" s="1103">
        <v>779.52644250000003</v>
      </c>
      <c r="I16" s="1103">
        <v>922.70199999999977</v>
      </c>
      <c r="J16" s="1103">
        <v>951.64</v>
      </c>
      <c r="K16" s="1103">
        <v>888.62787000000003</v>
      </c>
      <c r="L16" s="1102">
        <f t="shared" si="1"/>
        <v>985.71412999999961</v>
      </c>
      <c r="N16" s="1094">
        <v>229.72094999999999</v>
      </c>
      <c r="O16" s="1088">
        <f t="shared" si="2"/>
        <v>172.93999999999986</v>
      </c>
      <c r="P16" s="1088">
        <f t="shared" si="3"/>
        <v>-56.780950000000132</v>
      </c>
      <c r="Q16" s="1094">
        <v>1154.2076999999999</v>
      </c>
      <c r="R16" s="1088">
        <f t="shared" si="4"/>
        <v>1874.3419999999996</v>
      </c>
      <c r="S16" s="1088">
        <f t="shared" si="5"/>
        <v>720.13429999999971</v>
      </c>
    </row>
    <row r="17" spans="1:19" s="1095" customFormat="1">
      <c r="A17" s="1091">
        <v>6</v>
      </c>
      <c r="B17" s="1101" t="s">
        <v>449</v>
      </c>
      <c r="C17" s="1102">
        <v>830.34792749999997</v>
      </c>
      <c r="D17" s="1102">
        <v>154.23599999999988</v>
      </c>
      <c r="E17" s="1102">
        <v>1427.09</v>
      </c>
      <c r="F17" s="1102">
        <v>828.97337249999987</v>
      </c>
      <c r="G17" s="1102">
        <f t="shared" si="0"/>
        <v>752.35262749999993</v>
      </c>
      <c r="H17" s="1103">
        <v>1542.0747225</v>
      </c>
      <c r="I17" s="1103">
        <v>83.359999999999957</v>
      </c>
      <c r="J17" s="1103">
        <v>205.33</v>
      </c>
      <c r="K17" s="1103">
        <v>1539.5219774999998</v>
      </c>
      <c r="L17" s="1102">
        <f t="shared" si="1"/>
        <v>-1250.8319775</v>
      </c>
      <c r="N17" s="1094">
        <v>1975.35</v>
      </c>
      <c r="O17" s="1088">
        <f t="shared" si="2"/>
        <v>1581.3259999999998</v>
      </c>
      <c r="P17" s="1088">
        <f t="shared" si="3"/>
        <v>-394.02400000000011</v>
      </c>
      <c r="Q17" s="1094">
        <v>393.15</v>
      </c>
      <c r="R17" s="1088">
        <f t="shared" si="4"/>
        <v>288.68999999999994</v>
      </c>
      <c r="S17" s="1088">
        <f t="shared" si="5"/>
        <v>-104.46000000000004</v>
      </c>
    </row>
    <row r="18" spans="1:19" s="1095" customFormat="1">
      <c r="A18" s="1091">
        <v>7</v>
      </c>
      <c r="B18" s="1101" t="s">
        <v>450</v>
      </c>
      <c r="C18" s="1102">
        <v>739.38091499999985</v>
      </c>
      <c r="D18" s="1102">
        <v>503.17300000000006</v>
      </c>
      <c r="E18" s="1102">
        <v>263.68</v>
      </c>
      <c r="F18" s="1102">
        <v>617.13833999999997</v>
      </c>
      <c r="G18" s="1102">
        <f t="shared" si="0"/>
        <v>149.71466000000009</v>
      </c>
      <c r="H18" s="1103">
        <v>1373.1359849999999</v>
      </c>
      <c r="I18" s="1103">
        <v>436.58300000000031</v>
      </c>
      <c r="J18" s="1103">
        <v>1470.49</v>
      </c>
      <c r="K18" s="1103">
        <v>1146.1140599999999</v>
      </c>
      <c r="L18" s="1102">
        <f t="shared" si="1"/>
        <v>760.95894000000044</v>
      </c>
      <c r="N18" s="1094">
        <v>299.97239999999999</v>
      </c>
      <c r="O18" s="1088">
        <f t="shared" si="2"/>
        <v>766.85300000000007</v>
      </c>
      <c r="P18" s="1088">
        <f t="shared" si="3"/>
        <v>466.88060000000007</v>
      </c>
      <c r="Q18" s="1094">
        <v>1507.1784</v>
      </c>
      <c r="R18" s="1088">
        <f t="shared" si="4"/>
        <v>1907.0730000000003</v>
      </c>
      <c r="S18" s="1088">
        <f t="shared" si="5"/>
        <v>399.89460000000031</v>
      </c>
    </row>
    <row r="19" spans="1:19">
      <c r="A19" s="375">
        <v>8</v>
      </c>
      <c r="B19" s="1101" t="s">
        <v>451</v>
      </c>
      <c r="C19" s="1098">
        <v>409.63035749999995</v>
      </c>
      <c r="D19" s="1098">
        <v>8.6489999999999441</v>
      </c>
      <c r="E19" s="1098">
        <v>203.95</v>
      </c>
      <c r="F19" s="1098">
        <v>409.63035749999995</v>
      </c>
      <c r="G19" s="1098">
        <f t="shared" si="0"/>
        <v>-197.03135750000001</v>
      </c>
      <c r="H19" s="1099">
        <v>760.7420924999999</v>
      </c>
      <c r="I19" s="1099">
        <v>191.3900000000001</v>
      </c>
      <c r="J19" s="1099">
        <v>1137.07</v>
      </c>
      <c r="K19" s="1099">
        <v>760.7420924999999</v>
      </c>
      <c r="L19" s="1098">
        <f t="shared" si="1"/>
        <v>567.71790750000014</v>
      </c>
      <c r="N19" s="1088">
        <v>194.27235000000002</v>
      </c>
      <c r="O19" s="1088">
        <f t="shared" si="2"/>
        <v>212.59899999999993</v>
      </c>
      <c r="P19" s="1088">
        <f t="shared" si="3"/>
        <v>18.326649999999916</v>
      </c>
      <c r="Q19" s="1088">
        <v>976.1001</v>
      </c>
      <c r="R19" s="1088">
        <f t="shared" si="4"/>
        <v>1328.46</v>
      </c>
      <c r="S19" s="1088">
        <f t="shared" si="5"/>
        <v>352.35990000000004</v>
      </c>
    </row>
    <row r="20" spans="1:19">
      <c r="A20" s="375">
        <v>9</v>
      </c>
      <c r="B20" s="1101" t="s">
        <v>452</v>
      </c>
      <c r="C20" s="1098">
        <v>450.20566500000001</v>
      </c>
      <c r="D20" s="1098">
        <v>-23.720000000000255</v>
      </c>
      <c r="E20" s="1098">
        <v>275.16000000000003</v>
      </c>
      <c r="F20" s="1098">
        <v>438.10530749999992</v>
      </c>
      <c r="G20" s="1098">
        <f t="shared" si="0"/>
        <v>-186.66530750000015</v>
      </c>
      <c r="H20" s="1099">
        <v>836.09623499999998</v>
      </c>
      <c r="I20" s="1099">
        <v>6.6199999999997772</v>
      </c>
      <c r="J20" s="1099">
        <v>576.15</v>
      </c>
      <c r="K20" s="1099">
        <v>813.62414249999983</v>
      </c>
      <c r="L20" s="1098">
        <f t="shared" si="1"/>
        <v>-230.85414250000008</v>
      </c>
      <c r="N20" s="1088">
        <v>471.62</v>
      </c>
      <c r="O20" s="1088">
        <f t="shared" si="2"/>
        <v>251.43999999999977</v>
      </c>
      <c r="P20" s="1088">
        <f t="shared" si="3"/>
        <v>-220.18000000000023</v>
      </c>
      <c r="Q20" s="1088">
        <v>800.71</v>
      </c>
      <c r="R20" s="1088">
        <f t="shared" si="4"/>
        <v>582.76999999999975</v>
      </c>
      <c r="S20" s="1088">
        <f t="shared" si="5"/>
        <v>-217.94000000000028</v>
      </c>
    </row>
    <row r="21" spans="1:19">
      <c r="A21" s="375">
        <v>10</v>
      </c>
      <c r="B21" s="1101" t="s">
        <v>453</v>
      </c>
      <c r="C21" s="1098">
        <v>278.23068000000001</v>
      </c>
      <c r="D21" s="1098">
        <v>16.529999999999973</v>
      </c>
      <c r="E21" s="1098">
        <v>147.41999999999999</v>
      </c>
      <c r="F21" s="1098">
        <v>235.57668749999996</v>
      </c>
      <c r="G21" s="1098">
        <f t="shared" si="0"/>
        <v>-71.626687500000003</v>
      </c>
      <c r="H21" s="1099">
        <v>516.71411999999998</v>
      </c>
      <c r="I21" s="1099">
        <v>23.389999999999873</v>
      </c>
      <c r="J21" s="1099">
        <v>513.54999999999995</v>
      </c>
      <c r="K21" s="1099">
        <v>437.49956250000002</v>
      </c>
      <c r="L21" s="1098">
        <f t="shared" si="1"/>
        <v>99.440437499999803</v>
      </c>
      <c r="N21" s="1088">
        <v>177.34</v>
      </c>
      <c r="O21" s="1088">
        <f t="shared" si="2"/>
        <v>163.94999999999996</v>
      </c>
      <c r="P21" s="1088">
        <f t="shared" si="3"/>
        <v>-13.390000000000043</v>
      </c>
      <c r="Q21" s="1088">
        <v>501.23</v>
      </c>
      <c r="R21" s="1088">
        <f t="shared" si="4"/>
        <v>536.93999999999983</v>
      </c>
      <c r="S21" s="1088">
        <f t="shared" si="5"/>
        <v>35.709999999999809</v>
      </c>
    </row>
    <row r="22" spans="1:19">
      <c r="A22" s="375">
        <v>11</v>
      </c>
      <c r="B22" s="1101" t="s">
        <v>454</v>
      </c>
      <c r="C22" s="1098">
        <v>779.50235999999995</v>
      </c>
      <c r="D22" s="1098">
        <v>-29.379199999999912</v>
      </c>
      <c r="E22" s="1098">
        <v>393.76</v>
      </c>
      <c r="F22" s="1098">
        <v>795.06015749999995</v>
      </c>
      <c r="G22" s="1098">
        <f t="shared" si="0"/>
        <v>-430.67935749999987</v>
      </c>
      <c r="H22" s="1099">
        <v>1447.6472399999998</v>
      </c>
      <c r="I22" s="1099">
        <v>166.92839999999933</v>
      </c>
      <c r="J22" s="1099">
        <v>2178.65</v>
      </c>
      <c r="K22" s="1099">
        <v>1476.5402924999999</v>
      </c>
      <c r="L22" s="1098">
        <f t="shared" si="1"/>
        <v>869.03810749999957</v>
      </c>
      <c r="N22" s="1088">
        <v>383.27414999999996</v>
      </c>
      <c r="O22" s="1088">
        <f t="shared" si="2"/>
        <v>364.38080000000008</v>
      </c>
      <c r="P22" s="1088">
        <f t="shared" si="3"/>
        <v>-18.893349999999884</v>
      </c>
      <c r="Q22" s="1088">
        <v>1925.7188999999998</v>
      </c>
      <c r="R22" s="1088">
        <f t="shared" si="4"/>
        <v>2345.5783999999994</v>
      </c>
      <c r="S22" s="1088">
        <f t="shared" si="5"/>
        <v>419.85949999999957</v>
      </c>
    </row>
    <row r="23" spans="1:19">
      <c r="A23" s="375">
        <v>12</v>
      </c>
      <c r="B23" s="1101" t="s">
        <v>455</v>
      </c>
      <c r="C23" s="1098">
        <v>939.88439999999991</v>
      </c>
      <c r="D23" s="1098">
        <v>-86.89999999999992</v>
      </c>
      <c r="E23" s="1098">
        <f>319.59-0.55</f>
        <v>319.03999999999996</v>
      </c>
      <c r="F23" s="1098">
        <v>811.94399999999996</v>
      </c>
      <c r="G23" s="1098">
        <f t="shared" si="0"/>
        <v>-579.80399999999986</v>
      </c>
      <c r="H23" s="1099">
        <v>1745.4995999999996</v>
      </c>
      <c r="I23" s="1099">
        <v>-349.30000000000018</v>
      </c>
      <c r="J23" s="1099">
        <f>1737.43+23.25</f>
        <v>1760.68</v>
      </c>
      <c r="K23" s="1099">
        <v>1507.8959999999997</v>
      </c>
      <c r="L23" s="1098">
        <f t="shared" si="1"/>
        <v>-96.515999999999849</v>
      </c>
      <c r="N23" s="1088">
        <v>396.30599999999998</v>
      </c>
      <c r="O23" s="1088">
        <f t="shared" si="2"/>
        <v>232.14000000000004</v>
      </c>
      <c r="P23" s="1088">
        <f t="shared" si="3"/>
        <v>-164.16599999999994</v>
      </c>
      <c r="Q23" s="1088">
        <v>1991.1959999999999</v>
      </c>
      <c r="R23" s="1088">
        <f t="shared" si="4"/>
        <v>1411.3799999999999</v>
      </c>
      <c r="S23" s="1088">
        <f t="shared" si="5"/>
        <v>-579.81600000000003</v>
      </c>
    </row>
    <row r="24" spans="1:19">
      <c r="A24" s="375">
        <v>13</v>
      </c>
      <c r="B24" s="1101" t="s">
        <v>456</v>
      </c>
      <c r="C24" s="1098">
        <v>556.37058749999994</v>
      </c>
      <c r="D24" s="1098">
        <v>-15.339999999999975</v>
      </c>
      <c r="E24" s="1098">
        <v>274.22000000000003</v>
      </c>
      <c r="F24" s="1098">
        <v>517.06283999999994</v>
      </c>
      <c r="G24" s="1098">
        <f t="shared" si="0"/>
        <v>-258.18283999999989</v>
      </c>
      <c r="H24" s="1099">
        <v>1033.2596625000001</v>
      </c>
      <c r="I24" s="1099">
        <v>274.94000000000028</v>
      </c>
      <c r="J24" s="1099">
        <v>1394.5</v>
      </c>
      <c r="K24" s="1099">
        <v>960.25955999999985</v>
      </c>
      <c r="L24" s="1098">
        <f t="shared" si="1"/>
        <v>709.18044000000043</v>
      </c>
      <c r="N24" s="1088">
        <v>285.27</v>
      </c>
      <c r="O24" s="1088">
        <f t="shared" si="2"/>
        <v>258.88000000000005</v>
      </c>
      <c r="P24" s="1088">
        <f t="shared" si="3"/>
        <v>-26.38999999999993</v>
      </c>
      <c r="Q24" s="1088">
        <v>1210.21</v>
      </c>
      <c r="R24" s="1088">
        <f t="shared" si="4"/>
        <v>1669.4400000000003</v>
      </c>
      <c r="S24" s="1088">
        <f t="shared" si="5"/>
        <v>459.23000000000025</v>
      </c>
    </row>
    <row r="25" spans="1:19" s="1095" customFormat="1">
      <c r="A25" s="1091">
        <v>14</v>
      </c>
      <c r="B25" s="1101" t="s">
        <v>457</v>
      </c>
      <c r="C25" s="1102">
        <v>224.96018999999995</v>
      </c>
      <c r="D25" s="1102">
        <v>-101.58000000000003</v>
      </c>
      <c r="E25" s="1102">
        <v>98.22</v>
      </c>
      <c r="F25" s="1102">
        <v>225.69293249999996</v>
      </c>
      <c r="G25" s="1102">
        <f t="shared" si="0"/>
        <v>-229.0529325</v>
      </c>
      <c r="H25" s="1103">
        <v>417.78321</v>
      </c>
      <c r="I25" s="1103">
        <v>-827.18399999999986</v>
      </c>
      <c r="J25" s="1103">
        <v>634.58000000000004</v>
      </c>
      <c r="K25" s="1103">
        <v>419.1440174999999</v>
      </c>
      <c r="L25" s="1102">
        <f t="shared" si="1"/>
        <v>-611.74801749999972</v>
      </c>
      <c r="N25" s="1094">
        <v>108.79965</v>
      </c>
      <c r="O25" s="1088">
        <f t="shared" si="2"/>
        <v>-3.3600000000000279</v>
      </c>
      <c r="P25" s="1088">
        <f t="shared" si="3"/>
        <v>-112.15965000000003</v>
      </c>
      <c r="Q25" s="1094">
        <v>546.65190000000007</v>
      </c>
      <c r="R25" s="1088">
        <f t="shared" si="4"/>
        <v>-192.60399999999981</v>
      </c>
      <c r="S25" s="1088">
        <f t="shared" si="5"/>
        <v>-739.25589999999988</v>
      </c>
    </row>
    <row r="26" spans="1:19">
      <c r="A26" s="375">
        <v>15</v>
      </c>
      <c r="B26" s="1101" t="s">
        <v>458</v>
      </c>
      <c r="C26" s="1098">
        <v>544.07739749999996</v>
      </c>
      <c r="D26" s="1098">
        <v>196.87999999999994</v>
      </c>
      <c r="E26" s="1098">
        <v>201.65</v>
      </c>
      <c r="F26" s="1098">
        <v>454.56248249999999</v>
      </c>
      <c r="G26" s="1098">
        <f t="shared" si="0"/>
        <v>-56.032482500000015</v>
      </c>
      <c r="H26" s="1099">
        <v>1010.4294524999998</v>
      </c>
      <c r="I26" s="1099">
        <v>-35.8100000000004</v>
      </c>
      <c r="J26" s="1099">
        <v>974.26</v>
      </c>
      <c r="K26" s="1099">
        <v>844.18746749999991</v>
      </c>
      <c r="L26" s="1098">
        <f t="shared" si="1"/>
        <v>94.262532499999679</v>
      </c>
      <c r="N26" s="1088">
        <v>258.86</v>
      </c>
      <c r="O26" s="1088">
        <f t="shared" si="2"/>
        <v>398.53</v>
      </c>
      <c r="P26" s="1088">
        <f t="shared" si="3"/>
        <v>139.66999999999996</v>
      </c>
      <c r="Q26" s="1088">
        <v>1061.27</v>
      </c>
      <c r="R26" s="1088">
        <f t="shared" si="4"/>
        <v>938.44999999999959</v>
      </c>
      <c r="S26" s="1088">
        <f t="shared" si="5"/>
        <v>-122.82000000000039</v>
      </c>
    </row>
    <row r="27" spans="1:19">
      <c r="A27" s="375">
        <v>16</v>
      </c>
      <c r="B27" s="1101" t="s">
        <v>459</v>
      </c>
      <c r="C27" s="1098">
        <v>710.74867499999993</v>
      </c>
      <c r="D27" s="1098">
        <v>9.8919999999999959</v>
      </c>
      <c r="E27" s="1098">
        <v>281.77</v>
      </c>
      <c r="F27" s="1098">
        <v>677.23907999999994</v>
      </c>
      <c r="G27" s="1098">
        <f t="shared" si="0"/>
        <v>-385.57707999999997</v>
      </c>
      <c r="H27" s="1099">
        <v>1319.9618249999999</v>
      </c>
      <c r="I27" s="1099">
        <v>324.90149999999994</v>
      </c>
      <c r="J27" s="1099">
        <v>1572</v>
      </c>
      <c r="K27" s="1099">
        <v>1257.7297199999998</v>
      </c>
      <c r="L27" s="1098">
        <f t="shared" si="1"/>
        <v>639.17178000000013</v>
      </c>
      <c r="N27" s="1088">
        <v>325.13819999999998</v>
      </c>
      <c r="O27" s="1088">
        <f t="shared" si="2"/>
        <v>291.66199999999998</v>
      </c>
      <c r="P27" s="1088">
        <f t="shared" si="3"/>
        <v>-33.476200000000006</v>
      </c>
      <c r="Q27" s="1088">
        <v>1633.6212</v>
      </c>
      <c r="R27" s="1088">
        <f t="shared" si="4"/>
        <v>1896.9014999999999</v>
      </c>
      <c r="S27" s="1088">
        <f t="shared" si="5"/>
        <v>263.2802999999999</v>
      </c>
    </row>
    <row r="28" spans="1:19">
      <c r="A28" s="375">
        <v>17</v>
      </c>
      <c r="B28" s="1101" t="s">
        <v>460</v>
      </c>
      <c r="C28" s="1098">
        <v>438.36633749999999</v>
      </c>
      <c r="D28" s="1098">
        <v>31.390000000000555</v>
      </c>
      <c r="E28" s="1098">
        <v>875.69</v>
      </c>
      <c r="F28" s="1098">
        <v>407.50368749999996</v>
      </c>
      <c r="G28" s="1098">
        <f t="shared" si="0"/>
        <v>499.57631250000065</v>
      </c>
      <c r="H28" s="1099">
        <v>814.10891249999997</v>
      </c>
      <c r="I28" s="1099">
        <v>0</v>
      </c>
      <c r="J28" s="1099">
        <v>156.53</v>
      </c>
      <c r="K28" s="1099">
        <v>756.79256249999992</v>
      </c>
      <c r="L28" s="1098">
        <f t="shared" si="1"/>
        <v>-600.26256249999994</v>
      </c>
      <c r="N28" s="1088">
        <v>971.03</v>
      </c>
      <c r="O28" s="1088">
        <f t="shared" si="2"/>
        <v>907.08000000000061</v>
      </c>
      <c r="P28" s="1088">
        <f t="shared" si="3"/>
        <v>-63.949999999999363</v>
      </c>
      <c r="Q28" s="1088">
        <v>193.26</v>
      </c>
      <c r="R28" s="1088">
        <f t="shared" si="4"/>
        <v>156.53</v>
      </c>
      <c r="S28" s="1088">
        <f t="shared" si="5"/>
        <v>-36.72999999999999</v>
      </c>
    </row>
    <row r="29" spans="1:19">
      <c r="A29" s="375">
        <v>18</v>
      </c>
      <c r="B29" s="1101" t="s">
        <v>461</v>
      </c>
      <c r="C29" s="1098">
        <v>414.33756</v>
      </c>
      <c r="D29" s="1098">
        <v>-9.5649999999999409</v>
      </c>
      <c r="E29" s="1098">
        <v>186.61</v>
      </c>
      <c r="F29" s="1098">
        <v>395.89073999999994</v>
      </c>
      <c r="G29" s="1098">
        <f t="shared" si="0"/>
        <v>-218.84573999999986</v>
      </c>
      <c r="H29" s="1099">
        <v>769.48404000000005</v>
      </c>
      <c r="I29" s="1099">
        <v>256.66900000000032</v>
      </c>
      <c r="J29" s="1099">
        <v>883.59</v>
      </c>
      <c r="K29" s="1099">
        <v>735.22565999999995</v>
      </c>
      <c r="L29" s="1098">
        <f t="shared" si="1"/>
        <v>405.03334000000052</v>
      </c>
      <c r="N29" s="1088">
        <v>227.45</v>
      </c>
      <c r="O29" s="1088">
        <f t="shared" si="2"/>
        <v>177.04500000000007</v>
      </c>
      <c r="P29" s="1088">
        <f t="shared" si="3"/>
        <v>-50.404999999999916</v>
      </c>
      <c r="Q29" s="1088">
        <v>922.29</v>
      </c>
      <c r="R29" s="1088">
        <f t="shared" si="4"/>
        <v>1140.2590000000005</v>
      </c>
      <c r="S29" s="1088">
        <f t="shared" si="5"/>
        <v>217.96900000000051</v>
      </c>
    </row>
    <row r="30" spans="1:19">
      <c r="A30" s="375">
        <v>19</v>
      </c>
      <c r="B30" s="1101" t="s">
        <v>462</v>
      </c>
      <c r="C30" s="1098">
        <v>397.00001250000003</v>
      </c>
      <c r="D30" s="1098">
        <v>-30.041200000000032</v>
      </c>
      <c r="E30" s="1098">
        <v>289.47000000000003</v>
      </c>
      <c r="F30" s="1098">
        <v>364.43741249999999</v>
      </c>
      <c r="G30" s="1098">
        <f t="shared" si="0"/>
        <v>-105.00861249999997</v>
      </c>
      <c r="H30" s="1099">
        <v>737.28573749999998</v>
      </c>
      <c r="I30" s="1099">
        <v>-900.30100000000004</v>
      </c>
      <c r="J30" s="1099">
        <v>726.75</v>
      </c>
      <c r="K30" s="1099">
        <v>676.81233750000001</v>
      </c>
      <c r="L30" s="1098">
        <f t="shared" si="1"/>
        <v>-850.36333750000006</v>
      </c>
      <c r="N30" s="1088">
        <v>424.37</v>
      </c>
      <c r="O30" s="1088">
        <f t="shared" si="2"/>
        <v>259.42880000000002</v>
      </c>
      <c r="P30" s="1088">
        <f t="shared" si="3"/>
        <v>-164.94119999999998</v>
      </c>
      <c r="Q30" s="1088">
        <v>670.05</v>
      </c>
      <c r="R30" s="1088">
        <f t="shared" si="4"/>
        <v>-173.55100000000004</v>
      </c>
      <c r="S30" s="1088">
        <f t="shared" si="5"/>
        <v>-843.601</v>
      </c>
    </row>
    <row r="31" spans="1:19">
      <c r="A31" s="375">
        <v>20</v>
      </c>
      <c r="B31" s="1101" t="s">
        <v>463</v>
      </c>
      <c r="C31" s="1098">
        <v>193.69554749999995</v>
      </c>
      <c r="D31" s="1098">
        <v>88.090000000000032</v>
      </c>
      <c r="E31" s="1098">
        <v>79.92</v>
      </c>
      <c r="F31" s="1098">
        <v>171.47466</v>
      </c>
      <c r="G31" s="1098">
        <f t="shared" si="0"/>
        <v>-3.4646599999999523</v>
      </c>
      <c r="H31" s="1099">
        <v>359.72030249999989</v>
      </c>
      <c r="I31" s="1099">
        <v>194.01999999999998</v>
      </c>
      <c r="J31" s="1099">
        <v>445.69</v>
      </c>
      <c r="K31" s="1099">
        <v>318.45294000000001</v>
      </c>
      <c r="L31" s="1098">
        <f t="shared" si="1"/>
        <v>321.25706000000002</v>
      </c>
      <c r="N31" s="1088">
        <v>82.323899999999995</v>
      </c>
      <c r="O31" s="1088">
        <f t="shared" si="2"/>
        <v>168.01000000000005</v>
      </c>
      <c r="P31" s="1088">
        <f t="shared" si="3"/>
        <v>85.686100000000053</v>
      </c>
      <c r="Q31" s="1088">
        <v>413.62739999999997</v>
      </c>
      <c r="R31" s="1088">
        <f t="shared" si="4"/>
        <v>639.71</v>
      </c>
      <c r="S31" s="1088">
        <f t="shared" si="5"/>
        <v>226.08260000000007</v>
      </c>
    </row>
    <row r="32" spans="1:19">
      <c r="A32" s="375">
        <v>21</v>
      </c>
      <c r="B32" s="1101" t="s">
        <v>464</v>
      </c>
      <c r="C32" s="1098">
        <v>409.72112999999996</v>
      </c>
      <c r="D32" s="1098">
        <v>115.00000000000003</v>
      </c>
      <c r="E32" s="1098">
        <v>137.44</v>
      </c>
      <c r="F32" s="1098">
        <v>352.44940499999996</v>
      </c>
      <c r="G32" s="1098">
        <f t="shared" si="0"/>
        <v>-100.00940499999993</v>
      </c>
      <c r="H32" s="1099">
        <v>760.91066999999998</v>
      </c>
      <c r="I32" s="1099">
        <v>237.10000000000036</v>
      </c>
      <c r="J32" s="1099">
        <v>767.59</v>
      </c>
      <c r="K32" s="1099">
        <v>654.5488949999999</v>
      </c>
      <c r="L32" s="1098">
        <f t="shared" si="1"/>
        <v>350.14110500000049</v>
      </c>
      <c r="N32" s="1088">
        <v>170.60714999999999</v>
      </c>
      <c r="O32" s="1088">
        <f t="shared" si="2"/>
        <v>252.44000000000003</v>
      </c>
      <c r="P32" s="1088">
        <f t="shared" si="3"/>
        <v>81.832850000000036</v>
      </c>
      <c r="Q32" s="1088">
        <v>857.19690000000003</v>
      </c>
      <c r="R32" s="1088">
        <f t="shared" si="4"/>
        <v>1004.6900000000004</v>
      </c>
      <c r="S32" s="1088">
        <f t="shared" si="5"/>
        <v>147.49310000000037</v>
      </c>
    </row>
    <row r="33" spans="1:19">
      <c r="A33" s="375">
        <v>22</v>
      </c>
      <c r="B33" s="1101" t="s">
        <v>465</v>
      </c>
      <c r="C33" s="1098">
        <v>528.15330749999998</v>
      </c>
      <c r="D33" s="1098">
        <v>-126.52300000000002</v>
      </c>
      <c r="E33" s="1098">
        <v>273.45999999999998</v>
      </c>
      <c r="F33" s="1098">
        <v>463.37728499999997</v>
      </c>
      <c r="G33" s="1098">
        <f t="shared" si="0"/>
        <v>-316.44028500000002</v>
      </c>
      <c r="H33" s="1099">
        <v>980.85614249999981</v>
      </c>
      <c r="I33" s="1099">
        <v>61.495999999999981</v>
      </c>
      <c r="J33" s="1099">
        <v>835.9</v>
      </c>
      <c r="K33" s="1099">
        <v>860.55781499999989</v>
      </c>
      <c r="L33" s="1098">
        <f t="shared" si="1"/>
        <v>36.838185000000067</v>
      </c>
      <c r="N33" s="1088">
        <v>380.82</v>
      </c>
      <c r="O33" s="1088">
        <f t="shared" si="2"/>
        <v>146.93699999999995</v>
      </c>
      <c r="P33" s="1088">
        <f t="shared" si="3"/>
        <v>-233.88300000000004</v>
      </c>
      <c r="Q33" s="1088">
        <v>948.5</v>
      </c>
      <c r="R33" s="1088">
        <f t="shared" si="4"/>
        <v>897.39599999999996</v>
      </c>
      <c r="S33" s="1088">
        <f t="shared" si="5"/>
        <v>-51.104000000000042</v>
      </c>
    </row>
    <row r="34" spans="1:19" s="1095" customFormat="1">
      <c r="A34" s="1091">
        <v>23</v>
      </c>
      <c r="B34" s="1101" t="s">
        <v>466</v>
      </c>
      <c r="C34" s="1102">
        <v>646.06678499999998</v>
      </c>
      <c r="D34" s="1102">
        <v>101.25</v>
      </c>
      <c r="E34" s="1102">
        <v>382.83</v>
      </c>
      <c r="F34" s="1102">
        <v>582.48193499999991</v>
      </c>
      <c r="G34" s="1102">
        <f t="shared" si="0"/>
        <v>-98.401934999999924</v>
      </c>
      <c r="H34" s="1103">
        <v>1199.838315</v>
      </c>
      <c r="I34" s="1103">
        <v>-548.56999999999971</v>
      </c>
      <c r="J34" s="1103">
        <f>1253.49-20.4</f>
        <v>1233.0899999999999</v>
      </c>
      <c r="K34" s="1103">
        <v>1081.7521649999999</v>
      </c>
      <c r="L34" s="1102">
        <f t="shared" si="1"/>
        <v>-397.23216499999967</v>
      </c>
      <c r="N34" s="1094">
        <v>484.83</v>
      </c>
      <c r="O34" s="1088">
        <f t="shared" si="2"/>
        <v>484.08</v>
      </c>
      <c r="P34" s="1088">
        <f t="shared" si="3"/>
        <v>-0.75</v>
      </c>
      <c r="Q34" s="1094">
        <v>1206.8</v>
      </c>
      <c r="R34" s="1088">
        <f t="shared" si="4"/>
        <v>684.52000000000021</v>
      </c>
      <c r="S34" s="1088">
        <f t="shared" si="5"/>
        <v>-522.27999999999975</v>
      </c>
    </row>
    <row r="35" spans="1:19">
      <c r="A35" s="375">
        <v>24</v>
      </c>
      <c r="B35" s="1101" t="s">
        <v>489</v>
      </c>
      <c r="C35" s="1098">
        <v>510.25815749999992</v>
      </c>
      <c r="D35" s="1098">
        <v>13.489999999999895</v>
      </c>
      <c r="E35" s="1098">
        <v>201.95</v>
      </c>
      <c r="F35" s="1098">
        <v>491.83133999999995</v>
      </c>
      <c r="G35" s="1098">
        <f t="shared" si="0"/>
        <v>-276.39134000000007</v>
      </c>
      <c r="H35" s="1099">
        <v>947.62229249999996</v>
      </c>
      <c r="I35" s="1099">
        <v>-305.78999999999996</v>
      </c>
      <c r="J35" s="1099">
        <v>1108.6600000000001</v>
      </c>
      <c r="K35" s="1099">
        <v>913.40105999999992</v>
      </c>
      <c r="L35" s="1098">
        <f t="shared" si="1"/>
        <v>-110.5310599999998</v>
      </c>
      <c r="N35" s="1088">
        <v>233.25719999999998</v>
      </c>
      <c r="O35" s="1088">
        <f t="shared" si="2"/>
        <v>215.43999999999988</v>
      </c>
      <c r="P35" s="1088">
        <f t="shared" si="3"/>
        <v>-17.817200000000099</v>
      </c>
      <c r="Q35" s="1088">
        <v>1171.9751999999999</v>
      </c>
      <c r="R35" s="1088">
        <f t="shared" si="4"/>
        <v>802.87000000000012</v>
      </c>
      <c r="S35" s="1088">
        <f t="shared" si="5"/>
        <v>-369.10519999999974</v>
      </c>
    </row>
    <row r="36" spans="1:19" s="1095" customFormat="1">
      <c r="A36" s="1091">
        <v>25</v>
      </c>
      <c r="B36" s="1101" t="s">
        <v>467</v>
      </c>
      <c r="C36" s="1102">
        <v>632.81399999999996</v>
      </c>
      <c r="D36" s="1102">
        <v>363.05999999999995</v>
      </c>
      <c r="E36" s="1102">
        <v>250.85</v>
      </c>
      <c r="F36" s="1102">
        <v>508.18225499999994</v>
      </c>
      <c r="G36" s="1102">
        <f t="shared" si="0"/>
        <v>105.72774500000003</v>
      </c>
      <c r="H36" s="1103">
        <v>1175.2259999999997</v>
      </c>
      <c r="I36" s="1103">
        <v>133.70999999999992</v>
      </c>
      <c r="J36" s="1103">
        <v>1236.71</v>
      </c>
      <c r="K36" s="1103">
        <v>943.76704499999983</v>
      </c>
      <c r="L36" s="1102">
        <f t="shared" si="1"/>
        <v>426.65295500000025</v>
      </c>
      <c r="N36" s="1094">
        <v>277.54000000000002</v>
      </c>
      <c r="O36" s="1088">
        <f t="shared" si="2"/>
        <v>613.91</v>
      </c>
      <c r="P36" s="1088">
        <f t="shared" si="3"/>
        <v>336.36999999999995</v>
      </c>
      <c r="Q36" s="1094">
        <v>1198.31</v>
      </c>
      <c r="R36" s="1088">
        <f t="shared" si="4"/>
        <v>1370.42</v>
      </c>
      <c r="S36" s="1088">
        <f t="shared" si="5"/>
        <v>172.11000000000013</v>
      </c>
    </row>
    <row r="37" spans="1:19" s="1095" customFormat="1">
      <c r="A37" s="1091">
        <v>26</v>
      </c>
      <c r="B37" s="1101" t="s">
        <v>468</v>
      </c>
      <c r="C37" s="1102">
        <v>601.67903249999983</v>
      </c>
      <c r="D37" s="1102">
        <v>109.49333333333323</v>
      </c>
      <c r="E37" s="1102">
        <v>268.27999999999997</v>
      </c>
      <c r="F37" s="1102">
        <v>458.79560999999995</v>
      </c>
      <c r="G37" s="1102">
        <f t="shared" si="0"/>
        <v>-81.022276666666755</v>
      </c>
      <c r="H37" s="1103">
        <v>1117.4039174999998</v>
      </c>
      <c r="I37" s="1103">
        <v>1237.6066666666666</v>
      </c>
      <c r="J37" s="1103">
        <v>1198.3800000000001</v>
      </c>
      <c r="K37" s="1103">
        <v>852.04899</v>
      </c>
      <c r="L37" s="1102">
        <f t="shared" si="1"/>
        <v>1583.9376766666667</v>
      </c>
      <c r="N37" s="1094">
        <v>294.61</v>
      </c>
      <c r="O37" s="1088">
        <f t="shared" si="2"/>
        <v>377.7733333333332</v>
      </c>
      <c r="P37" s="1088">
        <f t="shared" si="3"/>
        <v>83.163333333333185</v>
      </c>
      <c r="Q37" s="1094">
        <v>1089.06</v>
      </c>
      <c r="R37" s="1088">
        <f t="shared" si="4"/>
        <v>2435.9866666666667</v>
      </c>
      <c r="S37" s="1088">
        <f t="shared" si="5"/>
        <v>1346.9266666666667</v>
      </c>
    </row>
    <row r="38" spans="1:19">
      <c r="A38" s="375">
        <v>27</v>
      </c>
      <c r="B38" s="1101" t="s">
        <v>469</v>
      </c>
      <c r="C38" s="1098">
        <v>594.76735499999995</v>
      </c>
      <c r="D38" s="1098">
        <v>27.685147499999971</v>
      </c>
      <c r="E38" s="1098">
        <v>262.02</v>
      </c>
      <c r="F38" s="1098">
        <v>582.79373249999992</v>
      </c>
      <c r="G38" s="1098">
        <f t="shared" si="0"/>
        <v>-293.08858499999997</v>
      </c>
      <c r="H38" s="1099">
        <v>1104.567945</v>
      </c>
      <c r="I38" s="1099">
        <v>295.37987899999985</v>
      </c>
      <c r="J38" s="1099">
        <v>1468.27</v>
      </c>
      <c r="K38" s="1099">
        <v>1082.3312175000001</v>
      </c>
      <c r="L38" s="1098">
        <f t="shared" si="1"/>
        <v>681.31866149999973</v>
      </c>
      <c r="N38" s="1088">
        <v>285.64904999999999</v>
      </c>
      <c r="O38" s="1088">
        <f t="shared" si="2"/>
        <v>289.70514749999995</v>
      </c>
      <c r="P38" s="1088">
        <f t="shared" si="3"/>
        <v>4.0560974999999644</v>
      </c>
      <c r="Q38" s="1088">
        <v>1435.2123000000001</v>
      </c>
      <c r="R38" s="1088">
        <f t="shared" si="4"/>
        <v>1763.6498789999998</v>
      </c>
      <c r="S38" s="1088">
        <f t="shared" si="5"/>
        <v>328.43757899999969</v>
      </c>
    </row>
    <row r="39" spans="1:19">
      <c r="A39" s="375">
        <v>28</v>
      </c>
      <c r="B39" s="1101" t="s">
        <v>470</v>
      </c>
      <c r="C39" s="1098">
        <v>588.98384999999996</v>
      </c>
      <c r="D39" s="1098">
        <v>62.749999999999773</v>
      </c>
      <c r="E39" s="1098">
        <v>1394.12</v>
      </c>
      <c r="F39" s="1098">
        <v>523.66655249999997</v>
      </c>
      <c r="G39" s="1098">
        <f t="shared" si="0"/>
        <v>933.2034474999997</v>
      </c>
      <c r="H39" s="1099">
        <v>1093.8271500000001</v>
      </c>
      <c r="I39" s="1099">
        <v>0</v>
      </c>
      <c r="J39" s="1099">
        <v>0</v>
      </c>
      <c r="K39" s="1099">
        <v>972.52359749999994</v>
      </c>
      <c r="L39" s="1098">
        <f t="shared" si="1"/>
        <v>-972.52359749999994</v>
      </c>
      <c r="N39" s="1088">
        <v>1247.83</v>
      </c>
      <c r="O39" s="1088">
        <f t="shared" si="2"/>
        <v>1456.8699999999997</v>
      </c>
      <c r="P39" s="1088">
        <f t="shared" si="3"/>
        <v>209.03999999999974</v>
      </c>
      <c r="Q39" s="1088">
        <v>248.36014999999998</v>
      </c>
      <c r="R39" s="1088">
        <f t="shared" si="4"/>
        <v>0</v>
      </c>
      <c r="S39" s="1088">
        <f t="shared" si="5"/>
        <v>-248.36014999999998</v>
      </c>
    </row>
    <row r="40" spans="1:19" s="1095" customFormat="1">
      <c r="A40" s="1091">
        <v>29</v>
      </c>
      <c r="B40" s="1101" t="s">
        <v>490</v>
      </c>
      <c r="C40" s="1102">
        <v>529.04806499999995</v>
      </c>
      <c r="D40" s="1102">
        <v>0.57219999999998095</v>
      </c>
      <c r="E40" s="1102">
        <v>153.75</v>
      </c>
      <c r="F40" s="1102">
        <v>327.77949749999999</v>
      </c>
      <c r="G40" s="1102">
        <f t="shared" si="0"/>
        <v>-173.45729750000001</v>
      </c>
      <c r="H40" s="1103">
        <v>982.51783499999988</v>
      </c>
      <c r="I40" s="1103">
        <v>321.84474999999975</v>
      </c>
      <c r="J40" s="1103">
        <v>861.09</v>
      </c>
      <c r="K40" s="1103">
        <v>608.73335249999991</v>
      </c>
      <c r="L40" s="1102">
        <f t="shared" si="1"/>
        <v>574.20139749999998</v>
      </c>
      <c r="N40" s="1094">
        <v>155.45354999999998</v>
      </c>
      <c r="O40" s="1088">
        <f t="shared" si="2"/>
        <v>154.32219999999998</v>
      </c>
      <c r="P40" s="1088">
        <f t="shared" si="3"/>
        <v>-1.1313499999999976</v>
      </c>
      <c r="Q40" s="1094">
        <v>781.05929999999989</v>
      </c>
      <c r="R40" s="1088">
        <f t="shared" si="4"/>
        <v>1182.9347499999999</v>
      </c>
      <c r="S40" s="1088">
        <f t="shared" si="5"/>
        <v>401.87545</v>
      </c>
    </row>
    <row r="41" spans="1:19">
      <c r="A41" s="375">
        <v>30</v>
      </c>
      <c r="B41" s="1101" t="s">
        <v>471</v>
      </c>
      <c r="C41" s="1098">
        <v>555.77408249999996</v>
      </c>
      <c r="D41" s="1098">
        <v>83.843999999999937</v>
      </c>
      <c r="E41" s="1098">
        <v>306.47000000000003</v>
      </c>
      <c r="F41" s="1098">
        <v>500.25863999999996</v>
      </c>
      <c r="G41" s="1098">
        <f t="shared" si="0"/>
        <v>-109.94463999999999</v>
      </c>
      <c r="H41" s="1099">
        <v>1032.1518674999998</v>
      </c>
      <c r="I41" s="1099">
        <v>440.32999999999947</v>
      </c>
      <c r="J41" s="1099">
        <v>1455.83</v>
      </c>
      <c r="K41" s="1099">
        <v>929.05175999999983</v>
      </c>
      <c r="L41" s="1098">
        <f t="shared" si="1"/>
        <v>967.10823999999957</v>
      </c>
      <c r="N41" s="1088">
        <v>305.77</v>
      </c>
      <c r="O41" s="1088">
        <f t="shared" si="2"/>
        <v>390.31399999999996</v>
      </c>
      <c r="P41" s="1088">
        <f t="shared" si="3"/>
        <v>84.543999999999983</v>
      </c>
      <c r="Q41" s="1088">
        <v>1190.17</v>
      </c>
      <c r="R41" s="1088">
        <f t="shared" si="4"/>
        <v>1896.1599999999994</v>
      </c>
      <c r="S41" s="1088">
        <f t="shared" si="5"/>
        <v>705.98999999999933</v>
      </c>
    </row>
    <row r="42" spans="1:19">
      <c r="A42" s="375">
        <v>31</v>
      </c>
      <c r="B42" s="1101" t="s">
        <v>472</v>
      </c>
      <c r="C42" s="1098">
        <v>363.67353749999995</v>
      </c>
      <c r="D42" s="1098">
        <v>68</v>
      </c>
      <c r="E42" s="1098">
        <v>143.47999999999999</v>
      </c>
      <c r="F42" s="1098">
        <v>324.49514999999997</v>
      </c>
      <c r="G42" s="1098">
        <f t="shared" si="0"/>
        <v>-113.01514999999998</v>
      </c>
      <c r="H42" s="1099">
        <v>675.39371249999988</v>
      </c>
      <c r="I42" s="1099">
        <v>440.7299999999999</v>
      </c>
      <c r="J42" s="1099">
        <v>802.01</v>
      </c>
      <c r="K42" s="1099">
        <v>602.63384999999994</v>
      </c>
      <c r="L42" s="1098">
        <f t="shared" si="1"/>
        <v>640.10614999999984</v>
      </c>
      <c r="N42" s="1088">
        <v>155.15219999999999</v>
      </c>
      <c r="O42" s="1088">
        <f t="shared" si="2"/>
        <v>211.48</v>
      </c>
      <c r="P42" s="1088">
        <f t="shared" si="3"/>
        <v>56.327799999999996</v>
      </c>
      <c r="Q42" s="1088">
        <v>779.54519999999991</v>
      </c>
      <c r="R42" s="1088">
        <f t="shared" si="4"/>
        <v>1242.7399999999998</v>
      </c>
      <c r="S42" s="1088">
        <f t="shared" si="5"/>
        <v>463.19479999999987</v>
      </c>
    </row>
    <row r="43" spans="1:19">
      <c r="A43" s="375">
        <v>32</v>
      </c>
      <c r="B43" s="1101" t="s">
        <v>473</v>
      </c>
      <c r="C43" s="1098">
        <v>264.47216249999997</v>
      </c>
      <c r="D43" s="1098">
        <v>-0.65239999999998588</v>
      </c>
      <c r="E43" s="1098">
        <v>86.64</v>
      </c>
      <c r="F43" s="1098">
        <v>249.63734249999999</v>
      </c>
      <c r="G43" s="1098">
        <f t="shared" si="0"/>
        <v>-163.64974249999997</v>
      </c>
      <c r="H43" s="1099">
        <v>491.16258749999997</v>
      </c>
      <c r="I43" s="1099">
        <v>202.6511499999998</v>
      </c>
      <c r="J43" s="1099">
        <v>468.14</v>
      </c>
      <c r="K43" s="1099">
        <v>463.6122074999999</v>
      </c>
      <c r="L43" s="1098">
        <f t="shared" si="1"/>
        <v>207.17894249999989</v>
      </c>
      <c r="N43" s="1088">
        <v>118.39364999999999</v>
      </c>
      <c r="O43" s="1088">
        <f t="shared" si="2"/>
        <v>85.987600000000015</v>
      </c>
      <c r="P43" s="1088">
        <f t="shared" si="3"/>
        <v>-32.406049999999979</v>
      </c>
      <c r="Q43" s="1088">
        <v>594.85590000000002</v>
      </c>
      <c r="R43" s="1088">
        <f t="shared" si="4"/>
        <v>670.79114999999979</v>
      </c>
      <c r="S43" s="1088">
        <f t="shared" si="5"/>
        <v>75.935249999999769</v>
      </c>
    </row>
    <row r="44" spans="1:19">
      <c r="A44" s="375">
        <v>33</v>
      </c>
      <c r="B44" s="1101" t="s">
        <v>474</v>
      </c>
      <c r="C44" s="1098">
        <v>433.98332249999993</v>
      </c>
      <c r="D44" s="1098">
        <v>41.199999999999989</v>
      </c>
      <c r="E44" s="1098">
        <v>237.94</v>
      </c>
      <c r="F44" s="1098">
        <v>486.98495999999994</v>
      </c>
      <c r="G44" s="1098">
        <f t="shared" si="0"/>
        <v>-207.84495999999996</v>
      </c>
      <c r="H44" s="1099">
        <v>805.96902749999981</v>
      </c>
      <c r="I44" s="1099">
        <v>369.84299999999996</v>
      </c>
      <c r="J44" s="1099">
        <v>1086.8399999999999</v>
      </c>
      <c r="K44" s="1099">
        <v>904.40063999999984</v>
      </c>
      <c r="L44" s="1098">
        <f t="shared" si="1"/>
        <v>552.28236000000015</v>
      </c>
      <c r="N44" s="1088">
        <v>270.13</v>
      </c>
      <c r="O44" s="1088">
        <f t="shared" si="2"/>
        <v>279.14</v>
      </c>
      <c r="P44" s="1088">
        <f t="shared" si="3"/>
        <v>9.0099999999999909</v>
      </c>
      <c r="Q44" s="1088">
        <v>1138.3699999999999</v>
      </c>
      <c r="R44" s="1088">
        <f t="shared" si="4"/>
        <v>1456.683</v>
      </c>
      <c r="S44" s="1088">
        <f t="shared" si="5"/>
        <v>318.3130000000001</v>
      </c>
    </row>
    <row r="45" spans="1:19">
      <c r="A45" s="375">
        <v>34</v>
      </c>
      <c r="B45" s="1101" t="s">
        <v>475</v>
      </c>
      <c r="C45" s="1098">
        <v>524.06854499999997</v>
      </c>
      <c r="D45" s="1098">
        <v>0</v>
      </c>
      <c r="E45" s="1098">
        <v>190.17</v>
      </c>
      <c r="F45" s="1098">
        <v>517.70333999999991</v>
      </c>
      <c r="G45" s="1098">
        <f t="shared" si="0"/>
        <v>-327.53333999999995</v>
      </c>
      <c r="H45" s="1099">
        <v>973.27015499999982</v>
      </c>
      <c r="I45" s="1099">
        <v>0</v>
      </c>
      <c r="J45" s="1099">
        <v>1063.17</v>
      </c>
      <c r="K45" s="1099">
        <v>961.44906000000003</v>
      </c>
      <c r="L45" s="1098">
        <f t="shared" si="1"/>
        <v>101.72094000000004</v>
      </c>
      <c r="N45" s="1088">
        <v>248.54609999999997</v>
      </c>
      <c r="O45" s="1088">
        <f t="shared" si="2"/>
        <v>190.17</v>
      </c>
      <c r="P45" s="1088">
        <f t="shared" si="3"/>
        <v>-58.37609999999998</v>
      </c>
      <c r="Q45" s="1088">
        <v>1248.7925999999998</v>
      </c>
      <c r="R45" s="1088">
        <f t="shared" si="4"/>
        <v>1063.17</v>
      </c>
      <c r="S45" s="1088">
        <f t="shared" si="5"/>
        <v>-185.62259999999969</v>
      </c>
    </row>
    <row r="46" spans="1:19">
      <c r="A46" s="375">
        <v>35</v>
      </c>
      <c r="B46" s="1101" t="s">
        <v>476</v>
      </c>
      <c r="C46" s="1098">
        <v>550.34069999999997</v>
      </c>
      <c r="D46" s="1098">
        <v>-27.589999999999975</v>
      </c>
      <c r="E46" s="1098">
        <v>209.33</v>
      </c>
      <c r="F46" s="1098">
        <v>526.01702999999998</v>
      </c>
      <c r="G46" s="1098">
        <f t="shared" si="0"/>
        <v>-344.27702999999997</v>
      </c>
      <c r="H46" s="1099">
        <v>1022.0612999999998</v>
      </c>
      <c r="I46" s="1099">
        <v>64.111000000000104</v>
      </c>
      <c r="J46" s="1099">
        <v>1169.23</v>
      </c>
      <c r="K46" s="1099">
        <v>976.88876999999979</v>
      </c>
      <c r="L46" s="1098">
        <f t="shared" si="1"/>
        <v>256.45223000000033</v>
      </c>
      <c r="N46" s="1088">
        <v>252.53744999999998</v>
      </c>
      <c r="O46" s="1088">
        <f t="shared" si="2"/>
        <v>181.74000000000004</v>
      </c>
      <c r="P46" s="1088">
        <f t="shared" si="3"/>
        <v>-70.797449999999941</v>
      </c>
      <c r="Q46" s="1088">
        <v>1268.8467000000001</v>
      </c>
      <c r="R46" s="1088">
        <f t="shared" si="4"/>
        <v>1233.3410000000001</v>
      </c>
      <c r="S46" s="1088">
        <f t="shared" si="5"/>
        <v>-35.505699999999933</v>
      </c>
    </row>
    <row r="47" spans="1:19">
      <c r="A47" s="375">
        <v>36</v>
      </c>
      <c r="B47" s="1101" t="s">
        <v>491</v>
      </c>
      <c r="C47" s="1098">
        <v>589.11352499999998</v>
      </c>
      <c r="D47" s="1098">
        <v>-54.079999999999927</v>
      </c>
      <c r="E47" s="1098">
        <v>190.81</v>
      </c>
      <c r="F47" s="1098">
        <v>270.49779749999999</v>
      </c>
      <c r="G47" s="1098">
        <f t="shared" si="0"/>
        <v>-133.76779749999992</v>
      </c>
      <c r="H47" s="1099">
        <v>1094.0679749999999</v>
      </c>
      <c r="I47" s="1099">
        <v>-464.31000000000006</v>
      </c>
      <c r="J47" s="1099">
        <v>1017.86</v>
      </c>
      <c r="K47" s="1099">
        <v>502.35305249999993</v>
      </c>
      <c r="L47" s="1098">
        <f t="shared" si="1"/>
        <v>51.196947500000022</v>
      </c>
      <c r="N47" s="1088">
        <v>175.81</v>
      </c>
      <c r="O47" s="1088">
        <f t="shared" si="2"/>
        <v>136.73000000000008</v>
      </c>
      <c r="P47" s="1088">
        <f t="shared" si="3"/>
        <v>-39.079999999999927</v>
      </c>
      <c r="Q47" s="1088">
        <v>616.28</v>
      </c>
      <c r="R47" s="1088">
        <f t="shared" si="4"/>
        <v>553.54999999999995</v>
      </c>
      <c r="S47" s="1088">
        <f t="shared" si="5"/>
        <v>-62.730000000000018</v>
      </c>
    </row>
    <row r="48" spans="1:19">
      <c r="A48" s="375">
        <v>37</v>
      </c>
      <c r="B48" s="1101" t="s">
        <v>477</v>
      </c>
      <c r="C48" s="1098">
        <v>765.52339500000005</v>
      </c>
      <c r="D48" s="1098">
        <v>59.620000000000346</v>
      </c>
      <c r="E48" s="1098">
        <v>2093.92</v>
      </c>
      <c r="F48" s="1098">
        <v>733.30109999999991</v>
      </c>
      <c r="G48" s="1098">
        <f t="shared" si="0"/>
        <v>1420.2389000000005</v>
      </c>
      <c r="H48" s="1099">
        <v>1421.6863049999997</v>
      </c>
      <c r="I48" s="1099">
        <v>0</v>
      </c>
      <c r="J48" s="1099">
        <v>0</v>
      </c>
      <c r="K48" s="1099">
        <v>1361.8448999999998</v>
      </c>
      <c r="L48" s="1098">
        <f t="shared" si="1"/>
        <v>-1361.8448999999998</v>
      </c>
      <c r="N48" s="1088">
        <v>2129.63</v>
      </c>
      <c r="O48" s="1088">
        <f t="shared" si="2"/>
        <v>2153.5400000000004</v>
      </c>
      <c r="P48" s="1088">
        <f t="shared" si="3"/>
        <v>23.910000000000309</v>
      </c>
      <c r="Q48" s="1088">
        <v>0</v>
      </c>
      <c r="R48" s="1088">
        <f t="shared" si="4"/>
        <v>0</v>
      </c>
      <c r="S48" s="1088">
        <f t="shared" si="5"/>
        <v>0</v>
      </c>
    </row>
    <row r="49" spans="1:19">
      <c r="A49" s="375">
        <v>38</v>
      </c>
      <c r="B49" s="1101" t="s">
        <v>478</v>
      </c>
      <c r="C49" s="1098">
        <v>896.96197499999994</v>
      </c>
      <c r="D49" s="1098">
        <v>-636.05999999999995</v>
      </c>
      <c r="E49" s="1098">
        <v>431.44</v>
      </c>
      <c r="F49" s="1098">
        <v>842.69009999999992</v>
      </c>
      <c r="G49" s="1098">
        <f t="shared" si="0"/>
        <v>-1047.3100999999999</v>
      </c>
      <c r="H49" s="1099">
        <v>1665.7865249999998</v>
      </c>
      <c r="I49" s="1099">
        <v>403.82500000000073</v>
      </c>
      <c r="J49" s="1099">
        <v>2266.4699999999998</v>
      </c>
      <c r="K49" s="1099">
        <v>1564.9958999999999</v>
      </c>
      <c r="L49" s="1098">
        <f t="shared" si="1"/>
        <v>1105.2991000000006</v>
      </c>
      <c r="N49" s="1088">
        <v>472.2</v>
      </c>
      <c r="O49" s="1088">
        <f t="shared" si="2"/>
        <v>-204.61999999999995</v>
      </c>
      <c r="P49" s="1088">
        <f t="shared" si="3"/>
        <v>-676.81999999999994</v>
      </c>
      <c r="Q49" s="1088">
        <v>2016.08</v>
      </c>
      <c r="R49" s="1088">
        <f t="shared" si="4"/>
        <v>2670.2950000000005</v>
      </c>
      <c r="S49" s="1088">
        <f t="shared" si="5"/>
        <v>654.2150000000006</v>
      </c>
    </row>
    <row r="50" spans="1:19">
      <c r="A50" s="375">
        <v>39</v>
      </c>
      <c r="B50" s="1100" t="s">
        <v>479</v>
      </c>
      <c r="C50" s="1098">
        <v>752.29654499999992</v>
      </c>
      <c r="D50" s="1098">
        <v>-3.0000000001564331E-3</v>
      </c>
      <c r="E50" s="1098">
        <v>2455.02</v>
      </c>
      <c r="F50" s="1098">
        <v>735.17755499999987</v>
      </c>
      <c r="G50" s="1098">
        <f t="shared" si="0"/>
        <v>1719.8394450000001</v>
      </c>
      <c r="H50" s="1099">
        <v>1397.1221549999998</v>
      </c>
      <c r="I50" s="1099">
        <v>0</v>
      </c>
      <c r="J50" s="1099">
        <v>0</v>
      </c>
      <c r="K50" s="1099">
        <v>1365.329745</v>
      </c>
      <c r="L50" s="1098">
        <f t="shared" si="1"/>
        <v>-1365.329745</v>
      </c>
      <c r="N50" s="1088">
        <v>2189.14</v>
      </c>
      <c r="O50" s="1088">
        <f t="shared" si="2"/>
        <v>2455.0169999999998</v>
      </c>
      <c r="P50" s="1088">
        <f t="shared" si="3"/>
        <v>265.87699999999995</v>
      </c>
      <c r="Q50" s="1088">
        <v>0</v>
      </c>
      <c r="R50" s="1088">
        <f t="shared" si="4"/>
        <v>0</v>
      </c>
      <c r="S50" s="1088">
        <f t="shared" si="5"/>
        <v>0</v>
      </c>
    </row>
    <row r="51" spans="1:19">
      <c r="A51" s="375">
        <v>40</v>
      </c>
      <c r="B51" s="1101" t="s">
        <v>480</v>
      </c>
      <c r="C51" s="1098">
        <v>413.274225</v>
      </c>
      <c r="D51" s="1098">
        <v>25.621999999999929</v>
      </c>
      <c r="E51" s="1098">
        <v>156.86000000000001</v>
      </c>
      <c r="F51" s="1098">
        <v>409.40093249999995</v>
      </c>
      <c r="G51" s="1098">
        <f t="shared" si="0"/>
        <v>-226.91893250000001</v>
      </c>
      <c r="H51" s="1099">
        <v>767.509275</v>
      </c>
      <c r="I51" s="1099">
        <v>141.93999999999971</v>
      </c>
      <c r="J51" s="1099">
        <f>890.34-14.4</f>
        <v>875.94</v>
      </c>
      <c r="K51" s="1099">
        <v>760.31601750000004</v>
      </c>
      <c r="L51" s="1098">
        <f t="shared" si="1"/>
        <v>257.56398249999972</v>
      </c>
      <c r="N51" s="1088">
        <v>197.35964999999999</v>
      </c>
      <c r="O51" s="1088">
        <f t="shared" si="2"/>
        <v>182.48199999999994</v>
      </c>
      <c r="P51" s="1088">
        <f t="shared" si="3"/>
        <v>-14.877650000000045</v>
      </c>
      <c r="Q51" s="1088">
        <v>991.61189999999988</v>
      </c>
      <c r="R51" s="1088">
        <f t="shared" si="4"/>
        <v>1017.8799999999998</v>
      </c>
      <c r="S51" s="1088">
        <f t="shared" si="5"/>
        <v>26.26809999999989</v>
      </c>
    </row>
    <row r="52" spans="1:19">
      <c r="A52" s="375">
        <v>41</v>
      </c>
      <c r="B52" s="1101" t="s">
        <v>481</v>
      </c>
      <c r="C52" s="1098">
        <v>722.35458749999987</v>
      </c>
      <c r="D52" s="1098">
        <v>-452.13999999999942</v>
      </c>
      <c r="E52" s="1098">
        <v>1293.49</v>
      </c>
      <c r="F52" s="1098">
        <v>531.33737999999994</v>
      </c>
      <c r="G52" s="1098">
        <f t="shared" si="0"/>
        <v>310.01262000000065</v>
      </c>
      <c r="H52" s="1099">
        <v>1341.5156625</v>
      </c>
      <c r="I52" s="1099">
        <v>-19.949999999999989</v>
      </c>
      <c r="J52" s="1099">
        <v>221.68</v>
      </c>
      <c r="K52" s="1099">
        <v>986.76941999999985</v>
      </c>
      <c r="L52" s="1098">
        <f t="shared" si="1"/>
        <v>-785.03941999999984</v>
      </c>
      <c r="N52" s="1088">
        <v>1313.9941999999999</v>
      </c>
      <c r="O52" s="1088">
        <f t="shared" si="2"/>
        <v>841.35000000000059</v>
      </c>
      <c r="P52" s="1088">
        <f t="shared" si="3"/>
        <v>-472.64419999999927</v>
      </c>
      <c r="Q52" s="1088">
        <v>261.52</v>
      </c>
      <c r="R52" s="1088">
        <f t="shared" si="4"/>
        <v>201.73000000000002</v>
      </c>
      <c r="S52" s="1088">
        <f t="shared" si="5"/>
        <v>-59.789999999999964</v>
      </c>
    </row>
    <row r="53" spans="1:19">
      <c r="A53" s="375">
        <v>42</v>
      </c>
      <c r="B53" s="1101" t="s">
        <v>482</v>
      </c>
      <c r="C53" s="1098">
        <v>489.26377499999995</v>
      </c>
      <c r="D53" s="1098">
        <v>71.0300000000002</v>
      </c>
      <c r="E53" s="1098">
        <v>1053.0999999999999</v>
      </c>
      <c r="F53" s="1098">
        <v>440.78579999999994</v>
      </c>
      <c r="G53" s="1098">
        <f t="shared" si="0"/>
        <v>683.34420000000023</v>
      </c>
      <c r="H53" s="1099">
        <v>908.63272499999994</v>
      </c>
      <c r="I53" s="1099">
        <v>-23.849999999999966</v>
      </c>
      <c r="J53" s="1099">
        <v>188.1</v>
      </c>
      <c r="K53" s="1099">
        <v>818.60220000000004</v>
      </c>
      <c r="L53" s="1098">
        <f t="shared" si="1"/>
        <v>-654.35220000000004</v>
      </c>
      <c r="N53" s="1088">
        <v>1080.9701499999999</v>
      </c>
      <c r="O53" s="1088">
        <f t="shared" si="2"/>
        <v>1124.1300000000001</v>
      </c>
      <c r="P53" s="1088">
        <f t="shared" si="3"/>
        <v>43.159850000000233</v>
      </c>
      <c r="Q53" s="1088">
        <v>215.15</v>
      </c>
      <c r="R53" s="1088">
        <f t="shared" si="4"/>
        <v>164.25000000000003</v>
      </c>
      <c r="S53" s="1088">
        <f t="shared" si="5"/>
        <v>-50.899999999999977</v>
      </c>
    </row>
    <row r="54" spans="1:19">
      <c r="A54" s="375">
        <v>43</v>
      </c>
      <c r="B54" s="1101" t="s">
        <v>483</v>
      </c>
      <c r="C54" s="1098">
        <v>245.40993749999998</v>
      </c>
      <c r="D54" s="1098">
        <v>230.89999999999998</v>
      </c>
      <c r="E54" s="1098">
        <v>135.9</v>
      </c>
      <c r="F54" s="1098">
        <v>215.65267499999999</v>
      </c>
      <c r="G54" s="1098">
        <f t="shared" si="0"/>
        <v>151.14732499999997</v>
      </c>
      <c r="H54" s="1099">
        <v>455.76131250000003</v>
      </c>
      <c r="I54" s="1099">
        <v>-203.35999999999979</v>
      </c>
      <c r="J54" s="1099">
        <v>608.76</v>
      </c>
      <c r="K54" s="1099">
        <v>400.49782499999998</v>
      </c>
      <c r="L54" s="1098">
        <f t="shared" si="1"/>
        <v>4.9021750000002271</v>
      </c>
      <c r="N54" s="1088">
        <v>121.43</v>
      </c>
      <c r="O54" s="1088">
        <f t="shared" si="2"/>
        <v>366.79999999999995</v>
      </c>
      <c r="P54" s="1088">
        <f t="shared" si="3"/>
        <v>245.36999999999995</v>
      </c>
      <c r="Q54" s="1088">
        <v>499.75</v>
      </c>
      <c r="R54" s="1088">
        <f t="shared" si="4"/>
        <v>405.4000000000002</v>
      </c>
      <c r="S54" s="1088">
        <f t="shared" si="5"/>
        <v>-94.349999999999795</v>
      </c>
    </row>
    <row r="55" spans="1:19">
      <c r="A55" s="375">
        <v>44</v>
      </c>
      <c r="B55" s="1101" t="s">
        <v>484</v>
      </c>
      <c r="C55" s="1098">
        <v>281.88751500000001</v>
      </c>
      <c r="D55" s="1098">
        <v>57.296999999999954</v>
      </c>
      <c r="E55" s="1098">
        <v>128.68</v>
      </c>
      <c r="F55" s="1098">
        <v>265.0788</v>
      </c>
      <c r="G55" s="1098">
        <f t="shared" si="0"/>
        <v>-79.101800000000026</v>
      </c>
      <c r="H55" s="1099">
        <v>523.50538499999993</v>
      </c>
      <c r="I55" s="1099">
        <v>21.100000000000023</v>
      </c>
      <c r="J55" s="1099">
        <v>671.68</v>
      </c>
      <c r="K55" s="1099">
        <v>492.28919999999994</v>
      </c>
      <c r="L55" s="1098">
        <f t="shared" si="1"/>
        <v>200.49080000000004</v>
      </c>
      <c r="N55" s="1088">
        <v>129.3837</v>
      </c>
      <c r="O55" s="1088">
        <f t="shared" si="2"/>
        <v>185.97699999999998</v>
      </c>
      <c r="P55" s="1088">
        <f t="shared" si="3"/>
        <v>56.593299999999971</v>
      </c>
      <c r="Q55" s="1088">
        <v>650.07419999999991</v>
      </c>
      <c r="R55" s="1088">
        <f t="shared" si="4"/>
        <v>692.78</v>
      </c>
      <c r="S55" s="1088">
        <f t="shared" si="5"/>
        <v>42.705800000000067</v>
      </c>
    </row>
    <row r="56" spans="1:19">
      <c r="A56" s="375">
        <v>45</v>
      </c>
      <c r="B56" s="1101" t="s">
        <v>485</v>
      </c>
      <c r="C56" s="1098">
        <v>796.11372749999975</v>
      </c>
      <c r="D56" s="1098">
        <v>49.259999999999934</v>
      </c>
      <c r="E56" s="1098">
        <v>276.60000000000002</v>
      </c>
      <c r="F56" s="1098">
        <v>720.0558749999999</v>
      </c>
      <c r="G56" s="1098">
        <f t="shared" si="0"/>
        <v>-394.19587499999994</v>
      </c>
      <c r="H56" s="1099">
        <v>1478.4969225</v>
      </c>
      <c r="I56" s="1099">
        <v>-161.27200000000016</v>
      </c>
      <c r="J56" s="1099">
        <v>167.22</v>
      </c>
      <c r="K56" s="1099">
        <v>1337.2466249999998</v>
      </c>
      <c r="L56" s="1098">
        <f t="shared" si="1"/>
        <v>-1331.2986249999999</v>
      </c>
      <c r="N56" s="1088">
        <v>348.55124999999998</v>
      </c>
      <c r="O56" s="1088">
        <f t="shared" si="2"/>
        <v>325.85999999999996</v>
      </c>
      <c r="P56" s="1088">
        <f t="shared" si="3"/>
        <v>-22.691250000000025</v>
      </c>
      <c r="Q56" s="1088">
        <v>1751.2574999999999</v>
      </c>
      <c r="R56" s="1088">
        <f t="shared" si="4"/>
        <v>5.947999999999837</v>
      </c>
      <c r="S56" s="1088">
        <f t="shared" si="5"/>
        <v>-1745.3095000000001</v>
      </c>
    </row>
    <row r="57" spans="1:19">
      <c r="A57" s="375">
        <v>46</v>
      </c>
      <c r="B57" s="1101" t="s">
        <v>486</v>
      </c>
      <c r="C57" s="1098">
        <v>582.83725500000003</v>
      </c>
      <c r="D57" s="1098">
        <v>480.75</v>
      </c>
      <c r="E57" s="1098">
        <v>1506.49</v>
      </c>
      <c r="F57" s="1098">
        <v>616.20263249999994</v>
      </c>
      <c r="G57" s="1098">
        <f t="shared" si="0"/>
        <v>1371.0373675000001</v>
      </c>
      <c r="H57" s="1099">
        <v>1082.412045</v>
      </c>
      <c r="I57" s="1099">
        <v>0</v>
      </c>
      <c r="J57" s="1099">
        <v>0</v>
      </c>
      <c r="K57" s="1099">
        <v>1144.3763174999999</v>
      </c>
      <c r="L57" s="1098">
        <f t="shared" si="1"/>
        <v>-1144.3763174999999</v>
      </c>
      <c r="N57" s="1088">
        <v>1760.58</v>
      </c>
      <c r="O57" s="1088">
        <f t="shared" si="2"/>
        <v>1987.24</v>
      </c>
      <c r="P57" s="1088">
        <f t="shared" si="3"/>
        <v>226.66000000000008</v>
      </c>
      <c r="Q57" s="1088">
        <v>0</v>
      </c>
      <c r="R57" s="1088">
        <f t="shared" si="4"/>
        <v>0</v>
      </c>
      <c r="S57" s="1088">
        <f t="shared" si="5"/>
        <v>0</v>
      </c>
    </row>
    <row r="58" spans="1:19">
      <c r="A58" s="375">
        <v>47</v>
      </c>
      <c r="B58" s="1101" t="s">
        <v>487</v>
      </c>
      <c r="C58" s="1098">
        <v>575.61435749999998</v>
      </c>
      <c r="D58" s="1098">
        <v>31.817000000000235</v>
      </c>
      <c r="E58" s="1098">
        <v>1548.41</v>
      </c>
      <c r="F58" s="1098">
        <v>553.69093499999997</v>
      </c>
      <c r="G58" s="1098">
        <f t="shared" si="0"/>
        <v>1026.5360650000002</v>
      </c>
      <c r="H58" s="1099">
        <v>1068.9980925</v>
      </c>
      <c r="I58" s="1099">
        <v>0</v>
      </c>
      <c r="J58" s="1099">
        <v>0</v>
      </c>
      <c r="K58" s="1099">
        <v>1028.2831649999998</v>
      </c>
      <c r="L58" s="1098">
        <f t="shared" si="1"/>
        <v>-1028.2831649999998</v>
      </c>
      <c r="N58" s="1088">
        <v>1369.27</v>
      </c>
      <c r="O58" s="1088">
        <f t="shared" si="2"/>
        <v>1580.2270000000003</v>
      </c>
      <c r="P58" s="1088">
        <f t="shared" si="3"/>
        <v>210.95700000000033</v>
      </c>
      <c r="Q58" s="1088">
        <v>272.52665000000002</v>
      </c>
      <c r="R58" s="1088">
        <f t="shared" si="4"/>
        <v>0</v>
      </c>
      <c r="S58" s="1088">
        <f t="shared" si="5"/>
        <v>-272.52665000000002</v>
      </c>
    </row>
    <row r="59" spans="1:19">
      <c r="A59" s="375">
        <v>48</v>
      </c>
      <c r="B59" s="1101" t="s">
        <v>492</v>
      </c>
      <c r="C59" s="1098">
        <v>712.86237749999987</v>
      </c>
      <c r="D59" s="1098">
        <v>-119.73000000000002</v>
      </c>
      <c r="E59" s="1098">
        <v>349.6</v>
      </c>
      <c r="F59" s="1098">
        <v>672.70811999999989</v>
      </c>
      <c r="G59" s="1098">
        <f t="shared" si="0"/>
        <v>-442.83811999999989</v>
      </c>
      <c r="H59" s="1099">
        <v>1323.8872724999999</v>
      </c>
      <c r="I59" s="1099">
        <v>70.819999999999766</v>
      </c>
      <c r="J59" s="1099">
        <v>1943.92</v>
      </c>
      <c r="K59" s="1099">
        <v>1249.3150799999999</v>
      </c>
      <c r="L59" s="1098">
        <f t="shared" si="1"/>
        <v>765.42491999999993</v>
      </c>
      <c r="N59" s="1088">
        <v>326.98320000000001</v>
      </c>
      <c r="O59" s="1088">
        <f t="shared" si="2"/>
        <v>229.87</v>
      </c>
      <c r="P59" s="1088">
        <f t="shared" si="3"/>
        <v>-97.113200000000006</v>
      </c>
      <c r="Q59" s="1088">
        <v>1642.8912</v>
      </c>
      <c r="R59" s="1088">
        <f t="shared" si="4"/>
        <v>2014.7399999999998</v>
      </c>
      <c r="S59" s="1088">
        <f t="shared" si="5"/>
        <v>371.84879999999976</v>
      </c>
    </row>
    <row r="60" spans="1:19">
      <c r="A60" s="375">
        <v>49</v>
      </c>
      <c r="B60" s="1101" t="s">
        <v>493</v>
      </c>
      <c r="C60" s="1098">
        <v>479.59001999999992</v>
      </c>
      <c r="D60" s="1098">
        <v>5.3000000000082537E-2</v>
      </c>
      <c r="E60" s="1098">
        <v>184.9</v>
      </c>
      <c r="F60" s="1098">
        <v>442.64955000000003</v>
      </c>
      <c r="G60" s="1098">
        <f t="shared" si="0"/>
        <v>-257.69654999999995</v>
      </c>
      <c r="H60" s="1099">
        <v>890.66717999999992</v>
      </c>
      <c r="I60" s="1099">
        <v>4.399999999998272E-2</v>
      </c>
      <c r="J60" s="1099">
        <v>988.9</v>
      </c>
      <c r="K60" s="1099">
        <v>822.06344999999988</v>
      </c>
      <c r="L60" s="1098">
        <f t="shared" si="1"/>
        <v>166.88055000000008</v>
      </c>
      <c r="N60" s="1088">
        <v>999.79</v>
      </c>
      <c r="O60" s="1088">
        <f t="shared" si="2"/>
        <v>184.95300000000009</v>
      </c>
      <c r="P60" s="1088">
        <f t="shared" si="3"/>
        <v>-814.83699999999988</v>
      </c>
      <c r="Q60" s="1088">
        <v>280.47000000000003</v>
      </c>
      <c r="R60" s="1088">
        <f t="shared" si="4"/>
        <v>988.94399999999996</v>
      </c>
      <c r="S60" s="1088">
        <f t="shared" si="5"/>
        <v>708.47399999999993</v>
      </c>
    </row>
    <row r="61" spans="1:19">
      <c r="A61" s="375">
        <v>50</v>
      </c>
      <c r="B61" s="1101" t="s">
        <v>488</v>
      </c>
      <c r="C61" s="1098">
        <v>332.34405749999996</v>
      </c>
      <c r="D61" s="1098">
        <v>-4.9999999976080289E-4</v>
      </c>
      <c r="E61" s="1098">
        <v>770.9</v>
      </c>
      <c r="F61" s="1098">
        <v>292.66497749999996</v>
      </c>
      <c r="G61" s="1098">
        <f t="shared" si="0"/>
        <v>478.23452250000025</v>
      </c>
      <c r="H61" s="1099">
        <v>617.2103924999999</v>
      </c>
      <c r="I61" s="1099">
        <v>0.18439999999998236</v>
      </c>
      <c r="J61" s="1099">
        <v>138.04</v>
      </c>
      <c r="K61" s="1099">
        <v>543.52067249999993</v>
      </c>
      <c r="L61" s="1098">
        <f t="shared" si="1"/>
        <v>-405.29627249999999</v>
      </c>
      <c r="N61" s="1088">
        <v>714.74790000000007</v>
      </c>
      <c r="O61" s="1088">
        <f t="shared" si="2"/>
        <v>770.89950000000022</v>
      </c>
      <c r="P61" s="1088">
        <f t="shared" si="3"/>
        <v>56.151600000000144</v>
      </c>
      <c r="Q61" s="1088">
        <v>142.25</v>
      </c>
      <c r="R61" s="1088">
        <f t="shared" si="4"/>
        <v>138.22439999999997</v>
      </c>
      <c r="S61" s="1088">
        <f t="shared" si="5"/>
        <v>-4.0256000000000256</v>
      </c>
    </row>
    <row r="62" spans="1:19">
      <c r="A62" s="375">
        <v>51</v>
      </c>
      <c r="B62" s="1101" t="s">
        <v>494</v>
      </c>
      <c r="C62" s="1098">
        <v>620.13178499999992</v>
      </c>
      <c r="D62" s="1098">
        <v>20.338999999999999</v>
      </c>
      <c r="E62" s="1098">
        <v>270.7</v>
      </c>
      <c r="F62" s="1098">
        <v>589.75370999999996</v>
      </c>
      <c r="G62" s="1098">
        <f t="shared" si="0"/>
        <v>-298.71470999999997</v>
      </c>
      <c r="H62" s="1099">
        <v>1151.673315</v>
      </c>
      <c r="I62" s="1099">
        <v>359.65499999999997</v>
      </c>
      <c r="J62" s="1099">
        <v>1541.89</v>
      </c>
      <c r="K62" s="1099">
        <v>1095.2568899999999</v>
      </c>
      <c r="L62" s="1098">
        <f t="shared" si="1"/>
        <v>806.28811000000019</v>
      </c>
      <c r="N62" s="1088">
        <v>284.30220000000003</v>
      </c>
      <c r="O62" s="1088">
        <f t="shared" si="2"/>
        <v>291.03899999999999</v>
      </c>
      <c r="P62" s="1088">
        <f t="shared" si="3"/>
        <v>6.7367999999999597</v>
      </c>
      <c r="Q62" s="1088">
        <v>1428.4451999999999</v>
      </c>
      <c r="R62" s="1088">
        <f t="shared" si="4"/>
        <v>1901.5450000000001</v>
      </c>
      <c r="S62" s="1088">
        <f t="shared" si="5"/>
        <v>473.09980000000019</v>
      </c>
    </row>
    <row r="63" spans="1:19">
      <c r="A63" s="896" t="s">
        <v>9</v>
      </c>
      <c r="B63" s="429"/>
      <c r="C63" s="1104">
        <f>SUM(C12:C62)</f>
        <v>26456.86407</v>
      </c>
      <c r="D63" s="1104">
        <f t="shared" ref="D63:L63" si="6">SUM(D12:D62)</f>
        <v>1307.9473808333346</v>
      </c>
      <c r="E63" s="1104">
        <f t="shared" si="6"/>
        <v>23808.300000000003</v>
      </c>
      <c r="F63" s="1104">
        <v>25097.040000000005</v>
      </c>
      <c r="G63" s="1104">
        <f t="shared" si="6"/>
        <v>1106.0367158333372</v>
      </c>
      <c r="H63" s="1104">
        <f t="shared" si="6"/>
        <v>49134.176129999985</v>
      </c>
      <c r="I63" s="1104">
        <f t="shared" si="6"/>
        <v>4137.2027456666656</v>
      </c>
      <c r="J63" s="1104">
        <f t="shared" si="6"/>
        <v>42870.31</v>
      </c>
      <c r="K63" s="1104">
        <v>43602.53</v>
      </c>
      <c r="L63" s="1104">
        <f t="shared" si="6"/>
        <v>2417.1215106666677</v>
      </c>
      <c r="N63" s="1088">
        <v>26292.050549999996</v>
      </c>
      <c r="O63" s="1088">
        <f t="shared" si="2"/>
        <v>25116.247380833338</v>
      </c>
      <c r="P63" s="1088">
        <f t="shared" si="3"/>
        <v>-1175.8031691666583</v>
      </c>
      <c r="Q63" s="1088">
        <v>43620.861800000006</v>
      </c>
      <c r="R63" s="1088">
        <f t="shared" si="4"/>
        <v>47007.512745666667</v>
      </c>
      <c r="S63" s="1088">
        <f t="shared" si="5"/>
        <v>3386.6509456666608</v>
      </c>
    </row>
    <row r="64" spans="1:19">
      <c r="A64" s="842" t="s">
        <v>418</v>
      </c>
      <c r="B64" s="1096"/>
      <c r="C64" s="1096"/>
      <c r="D64" s="1096"/>
      <c r="E64" s="1096"/>
      <c r="F64" s="1096"/>
      <c r="G64" s="1096"/>
      <c r="H64" s="1096"/>
      <c r="I64" s="1096"/>
      <c r="J64" s="1096"/>
      <c r="K64" s="1096"/>
      <c r="L64" s="1096"/>
    </row>
    <row r="65" spans="1:13" ht="15.75" customHeight="1">
      <c r="A65" s="300"/>
      <c r="B65" s="300"/>
      <c r="C65" s="300"/>
      <c r="D65" s="301">
        <v>308.08439999999996</v>
      </c>
      <c r="E65" s="300">
        <v>107.82953999999999</v>
      </c>
      <c r="F65" s="300">
        <v>200.25485999999995</v>
      </c>
      <c r="G65" s="300"/>
      <c r="H65" s="300"/>
      <c r="I65" s="300"/>
      <c r="J65" s="300"/>
      <c r="K65" s="300"/>
      <c r="L65" s="300"/>
    </row>
    <row r="66" spans="1:13" ht="15.75" customHeight="1">
      <c r="A66" s="300"/>
      <c r="B66" s="300"/>
      <c r="C66" s="300"/>
      <c r="D66" s="301">
        <v>75591.040199999974</v>
      </c>
      <c r="E66" s="301">
        <v>26456.86407</v>
      </c>
      <c r="F66" s="301">
        <v>49134.176129999985</v>
      </c>
      <c r="G66" s="300"/>
      <c r="H66" s="300"/>
      <c r="I66" s="300"/>
      <c r="J66" s="300"/>
      <c r="K66" s="300"/>
      <c r="L66" s="300"/>
    </row>
    <row r="67" spans="1:13" ht="14.25" customHeight="1">
      <c r="A67" s="1332" t="s">
        <v>6</v>
      </c>
      <c r="B67" s="1332"/>
      <c r="C67" s="1332"/>
      <c r="D67" s="1332"/>
      <c r="E67" s="1332"/>
      <c r="F67" s="1332"/>
      <c r="G67" s="1332"/>
      <c r="H67" s="1332"/>
      <c r="I67" s="1332"/>
      <c r="J67" s="1332"/>
      <c r="K67" s="1332"/>
      <c r="L67" s="1332"/>
    </row>
    <row r="68" spans="1:13">
      <c r="A68" s="1332" t="s">
        <v>7</v>
      </c>
      <c r="B68" s="1332"/>
      <c r="C68" s="1332"/>
      <c r="D68" s="1332"/>
      <c r="E68" s="1332"/>
      <c r="F68" s="1332"/>
      <c r="G68" s="1332"/>
      <c r="H68" s="1332"/>
      <c r="I68" s="1332"/>
      <c r="J68" s="1332"/>
      <c r="K68" s="1332"/>
      <c r="L68" s="1332"/>
    </row>
    <row r="69" spans="1:13">
      <c r="A69" s="1332" t="s">
        <v>10</v>
      </c>
      <c r="B69" s="1332"/>
      <c r="C69" s="1332"/>
      <c r="D69" s="1332"/>
      <c r="E69" s="1332"/>
      <c r="F69" s="1332"/>
      <c r="G69" s="1332"/>
      <c r="H69" s="1332"/>
      <c r="I69" s="1332"/>
      <c r="J69" s="1332"/>
      <c r="K69" s="1332"/>
      <c r="L69" s="1332"/>
    </row>
    <row r="70" spans="1:13">
      <c r="A70" s="300" t="s">
        <v>13</v>
      </c>
      <c r="B70" s="300"/>
      <c r="C70" s="300"/>
      <c r="D70" s="301">
        <f>D65+D66</f>
        <v>75899.124599999981</v>
      </c>
      <c r="E70" s="301">
        <f t="shared" ref="E70:F70" si="7">E65+E66</f>
        <v>26564.693609999998</v>
      </c>
      <c r="F70" s="301">
        <f t="shared" si="7"/>
        <v>49334.430989999986</v>
      </c>
      <c r="J70" s="1330" t="s">
        <v>55</v>
      </c>
      <c r="K70" s="1330"/>
      <c r="L70" s="1330"/>
      <c r="M70" s="1330"/>
    </row>
    <row r="71" spans="1:13">
      <c r="A71" s="300"/>
    </row>
    <row r="72" spans="1:13">
      <c r="A72" s="1370"/>
      <c r="B72" s="1370"/>
      <c r="C72" s="1370"/>
      <c r="D72" s="1370"/>
      <c r="E72" s="1370"/>
      <c r="F72" s="1370"/>
      <c r="G72" s="1370"/>
      <c r="H72" s="1370"/>
      <c r="I72" s="1370"/>
      <c r="J72" s="1370"/>
      <c r="K72" s="1370"/>
      <c r="L72" s="1370"/>
    </row>
  </sheetData>
  <mergeCells count="16">
    <mergeCell ref="A68:L68"/>
    <mergeCell ref="A69:L69"/>
    <mergeCell ref="J70:M70"/>
    <mergeCell ref="A72:L72"/>
    <mergeCell ref="I8:L8"/>
    <mergeCell ref="A9:A10"/>
    <mergeCell ref="B9:B10"/>
    <mergeCell ref="C9:G9"/>
    <mergeCell ref="H9:L9"/>
    <mergeCell ref="A67:L67"/>
    <mergeCell ref="L1:M1"/>
    <mergeCell ref="A2:L2"/>
    <mergeCell ref="A3:L3"/>
    <mergeCell ref="A5:L5"/>
    <mergeCell ref="A7:B7"/>
    <mergeCell ref="F7:L7"/>
  </mergeCells>
  <printOptions horizontalCentered="1"/>
  <pageMargins left="0.23" right="0.18" top="0.11" bottom="0.28000000000000003" header="0.14000000000000001" footer="0.31496062992126"/>
  <pageSetup paperSize="9" scale="105" orientation="landscape" r:id="rId1"/>
  <rowBreaks count="1" manualBreakCount="1">
    <brk id="7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70C0"/>
  </sheetPr>
  <dimension ref="A1:V76"/>
  <sheetViews>
    <sheetView view="pageBreakPreview" zoomScaleSheetLayoutView="100" workbookViewId="0">
      <pane xSplit="3" ySplit="12" topLeftCell="D46" activePane="bottomRight" state="frozen"/>
      <selection activeCell="R13" sqref="R13:R63"/>
      <selection pane="topRight" activeCell="R13" sqref="R13:R63"/>
      <selection pane="bottomLeft" activeCell="R13" sqref="R13:R63"/>
      <selection pane="bottomRight" activeCell="J66" sqref="J66"/>
    </sheetView>
  </sheetViews>
  <sheetFormatPr defaultColWidth="9.140625" defaultRowHeight="12.75"/>
  <cols>
    <col min="1" max="1" width="5.7109375" style="818" customWidth="1"/>
    <col min="2" max="2" width="14.140625" style="818" customWidth="1"/>
    <col min="3" max="3" width="14.140625" style="818" hidden="1" customWidth="1"/>
    <col min="4" max="4" width="13" style="818" customWidth="1"/>
    <col min="5" max="5" width="13.28515625" style="818" customWidth="1"/>
    <col min="6" max="6" width="12.42578125" style="818" customWidth="1"/>
    <col min="7" max="7" width="12.7109375" style="818" customWidth="1"/>
    <col min="8" max="8" width="13.140625" style="818" customWidth="1"/>
    <col min="9" max="9" width="12.7109375" style="818" customWidth="1"/>
    <col min="10" max="11" width="12.140625" style="818" customWidth="1"/>
    <col min="12" max="12" width="16.5703125" style="818" customWidth="1"/>
    <col min="13" max="13" width="13.140625" style="818" customWidth="1"/>
    <col min="14" max="14" width="12.7109375" style="818" customWidth="1"/>
    <col min="15" max="19" width="0" style="818" hidden="1" customWidth="1"/>
    <col min="20" max="16384" width="9.140625" style="818"/>
  </cols>
  <sheetData>
    <row r="1" spans="1:22">
      <c r="L1" s="1379" t="s">
        <v>130</v>
      </c>
      <c r="M1" s="1379"/>
      <c r="N1" s="1379"/>
    </row>
    <row r="2" spans="1:22" ht="12.75" customHeight="1"/>
    <row r="3" spans="1:22" ht="15.75">
      <c r="A3" s="1380" t="s">
        <v>0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1380"/>
    </row>
    <row r="4" spans="1:22" ht="20.25">
      <c r="A4" s="1381" t="s">
        <v>507</v>
      </c>
      <c r="B4" s="1381"/>
      <c r="C4" s="1381"/>
      <c r="D4" s="1381"/>
      <c r="E4" s="1381"/>
      <c r="F4" s="1381"/>
      <c r="G4" s="1381"/>
      <c r="H4" s="1381"/>
      <c r="I4" s="1381"/>
      <c r="J4" s="1381"/>
      <c r="K4" s="1381"/>
      <c r="L4" s="1381"/>
      <c r="M4" s="1381"/>
      <c r="N4" s="1381"/>
    </row>
    <row r="5" spans="1:22" ht="10.5" customHeight="1"/>
    <row r="6" spans="1:22" ht="15.75">
      <c r="A6" s="1382" t="s">
        <v>506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</row>
    <row r="7" spans="1:22" ht="15.75">
      <c r="B7" s="819"/>
      <c r="C7" s="819"/>
      <c r="D7" s="819"/>
      <c r="E7" s="819"/>
      <c r="F7" s="819"/>
      <c r="G7" s="819"/>
      <c r="H7" s="819"/>
      <c r="I7" s="819"/>
      <c r="M7" s="1383" t="s">
        <v>114</v>
      </c>
      <c r="N7" s="1383"/>
    </row>
    <row r="8" spans="1:22" ht="15.75">
      <c r="A8" s="1377" t="s">
        <v>434</v>
      </c>
      <c r="B8" s="1377"/>
      <c r="C8" s="820"/>
      <c r="D8" s="819"/>
      <c r="E8" s="819"/>
      <c r="F8" s="819"/>
      <c r="G8" s="819"/>
      <c r="H8" s="1378" t="s">
        <v>503</v>
      </c>
      <c r="I8" s="1378"/>
      <c r="J8" s="1378"/>
      <c r="K8" s="1378"/>
      <c r="L8" s="1378"/>
      <c r="M8" s="1378"/>
      <c r="N8" s="1378"/>
    </row>
    <row r="9" spans="1:22" ht="12.75" customHeight="1">
      <c r="A9" s="1392" t="s">
        <v>15</v>
      </c>
      <c r="B9" s="1395" t="s">
        <v>500</v>
      </c>
      <c r="C9" s="821"/>
      <c r="D9" s="1385" t="s">
        <v>504</v>
      </c>
      <c r="E9" s="1385" t="s">
        <v>505</v>
      </c>
      <c r="F9" s="1385" t="s">
        <v>139</v>
      </c>
      <c r="G9" s="1385" t="s">
        <v>138</v>
      </c>
      <c r="H9" s="1385"/>
      <c r="I9" s="1385" t="s">
        <v>111</v>
      </c>
      <c r="J9" s="1385"/>
      <c r="K9" s="1386" t="s">
        <v>537</v>
      </c>
      <c r="L9" s="1389" t="s">
        <v>538</v>
      </c>
      <c r="M9" s="1385" t="s">
        <v>274</v>
      </c>
      <c r="N9" s="1385" t="s">
        <v>150</v>
      </c>
    </row>
    <row r="10" spans="1:22">
      <c r="A10" s="1393"/>
      <c r="B10" s="1395"/>
      <c r="C10" s="821"/>
      <c r="D10" s="1385"/>
      <c r="E10" s="1385"/>
      <c r="F10" s="1385"/>
      <c r="G10" s="1385"/>
      <c r="H10" s="1385"/>
      <c r="I10" s="1385"/>
      <c r="J10" s="1385"/>
      <c r="K10" s="1387"/>
      <c r="L10" s="1389"/>
      <c r="M10" s="1385"/>
      <c r="N10" s="1385"/>
    </row>
    <row r="11" spans="1:22" ht="27" customHeight="1">
      <c r="A11" s="1394"/>
      <c r="B11" s="1395"/>
      <c r="C11" s="821"/>
      <c r="D11" s="1385"/>
      <c r="E11" s="1385"/>
      <c r="F11" s="1385"/>
      <c r="G11" s="822" t="s">
        <v>112</v>
      </c>
      <c r="H11" s="822" t="s">
        <v>151</v>
      </c>
      <c r="I11" s="822" t="s">
        <v>112</v>
      </c>
      <c r="J11" s="822" t="s">
        <v>151</v>
      </c>
      <c r="K11" s="1388"/>
      <c r="L11" s="1389"/>
      <c r="M11" s="1385"/>
      <c r="N11" s="1385"/>
    </row>
    <row r="12" spans="1:22">
      <c r="A12" s="823">
        <v>1</v>
      </c>
      <c r="B12" s="823">
        <v>2</v>
      </c>
      <c r="C12" s="823">
        <v>3</v>
      </c>
      <c r="D12" s="823">
        <v>4</v>
      </c>
      <c r="E12" s="823">
        <v>5</v>
      </c>
      <c r="F12" s="823">
        <v>6</v>
      </c>
      <c r="G12" s="823">
        <v>7</v>
      </c>
      <c r="H12" s="823">
        <v>8</v>
      </c>
      <c r="I12" s="823">
        <v>9</v>
      </c>
      <c r="J12" s="823">
        <v>10</v>
      </c>
      <c r="K12" s="823">
        <v>11</v>
      </c>
      <c r="L12" s="823">
        <v>12</v>
      </c>
      <c r="M12" s="823">
        <v>13</v>
      </c>
      <c r="N12" s="823">
        <v>14</v>
      </c>
    </row>
    <row r="13" spans="1:22" ht="19.5" customHeight="1">
      <c r="A13" s="824">
        <v>1</v>
      </c>
      <c r="B13" s="825" t="s">
        <v>501</v>
      </c>
      <c r="C13" s="826">
        <v>18923</v>
      </c>
      <c r="D13" s="827">
        <v>31.239290568321209</v>
      </c>
      <c r="E13" s="827">
        <v>7.8404288504505493</v>
      </c>
      <c r="F13" s="827">
        <v>18.803339607843139</v>
      </c>
      <c r="G13" s="827">
        <v>906.91</v>
      </c>
      <c r="H13" s="827">
        <v>19.504799999999999</v>
      </c>
      <c r="I13" s="827">
        <v>816.21899999999994</v>
      </c>
      <c r="J13" s="827">
        <v>17.554320000000001</v>
      </c>
      <c r="K13" s="827">
        <f>H13-J13</f>
        <v>1.9504799999999989</v>
      </c>
      <c r="L13" s="828">
        <f>E13+F13-J13</f>
        <v>9.0894484582936883</v>
      </c>
      <c r="M13" s="827">
        <v>0</v>
      </c>
      <c r="N13" s="827">
        <v>0</v>
      </c>
      <c r="O13" s="829">
        <f>J13*90/100</f>
        <v>15.798888</v>
      </c>
      <c r="P13" s="818">
        <f>I13*90/100</f>
        <v>734.59709999999995</v>
      </c>
      <c r="R13" s="829">
        <f>I13*750/100000</f>
        <v>6.1216425000000001</v>
      </c>
      <c r="T13" s="829">
        <f>D13+E13</f>
        <v>39.079719418771759</v>
      </c>
      <c r="V13" s="829">
        <f>D13+E13</f>
        <v>39.079719418771759</v>
      </c>
    </row>
    <row r="14" spans="1:22" ht="19.5" customHeight="1">
      <c r="A14" s="824">
        <v>2</v>
      </c>
      <c r="B14" s="825" t="s">
        <v>445</v>
      </c>
      <c r="C14" s="826">
        <v>25691</v>
      </c>
      <c r="D14" s="827">
        <v>57.252509922421623</v>
      </c>
      <c r="E14" s="827">
        <v>14.743543505434314</v>
      </c>
      <c r="F14" s="827">
        <v>43.670339607843133</v>
      </c>
      <c r="G14" s="827">
        <v>2192.1099999999997</v>
      </c>
      <c r="H14" s="827">
        <v>47.134799999999998</v>
      </c>
      <c r="I14" s="827">
        <v>1972.8989999999997</v>
      </c>
      <c r="J14" s="827">
        <v>42.421319999999994</v>
      </c>
      <c r="K14" s="827">
        <f t="shared" ref="K14:K63" si="0">H14-J14</f>
        <v>4.7134800000000041</v>
      </c>
      <c r="L14" s="828">
        <f t="shared" ref="L14:L63" si="1">E14+F14-J14</f>
        <v>15.992563113277455</v>
      </c>
      <c r="M14" s="827">
        <v>0</v>
      </c>
      <c r="N14" s="827">
        <v>0</v>
      </c>
      <c r="O14" s="829">
        <f t="shared" ref="O14:O63" si="2">J14*90/100</f>
        <v>38.179187999999996</v>
      </c>
      <c r="P14" s="818">
        <f t="shared" ref="P14:P63" si="3">I14*90/100</f>
        <v>1775.6090999999997</v>
      </c>
      <c r="R14" s="829">
        <f t="shared" ref="R14:R63" si="4">I14*750/100000</f>
        <v>14.796742499999997</v>
      </c>
      <c r="T14" s="829">
        <f t="shared" ref="T14:T63" si="5">D14+E14</f>
        <v>71.996053427855941</v>
      </c>
      <c r="V14" s="829">
        <f t="shared" ref="V14:V63" si="6">D14+E14</f>
        <v>71.996053427855941</v>
      </c>
    </row>
    <row r="15" spans="1:22" ht="19.5" customHeight="1">
      <c r="A15" s="824">
        <v>3</v>
      </c>
      <c r="B15" s="830" t="s">
        <v>497</v>
      </c>
      <c r="C15" s="826">
        <v>24358</v>
      </c>
      <c r="D15" s="827">
        <v>26.579125134479451</v>
      </c>
      <c r="E15" s="827">
        <v>-6.2289605172903082</v>
      </c>
      <c r="F15" s="827">
        <v>39.984119607843141</v>
      </c>
      <c r="G15" s="827">
        <v>1509.96</v>
      </c>
      <c r="H15" s="827">
        <v>43.039000000000001</v>
      </c>
      <c r="I15" s="827">
        <v>1358.9639999999999</v>
      </c>
      <c r="J15" s="827">
        <v>38.735100000000003</v>
      </c>
      <c r="K15" s="827">
        <f t="shared" si="0"/>
        <v>4.3038999999999987</v>
      </c>
      <c r="L15" s="828">
        <f t="shared" si="1"/>
        <v>-4.9799409094471727</v>
      </c>
      <c r="M15" s="827">
        <v>0</v>
      </c>
      <c r="N15" s="827">
        <v>0</v>
      </c>
      <c r="O15" s="829">
        <f t="shared" si="2"/>
        <v>34.86159</v>
      </c>
      <c r="P15" s="818">
        <f t="shared" si="3"/>
        <v>1223.0675999999999</v>
      </c>
      <c r="R15" s="829">
        <f t="shared" si="4"/>
        <v>10.19223</v>
      </c>
      <c r="T15" s="829">
        <f t="shared" si="5"/>
        <v>20.350164617189144</v>
      </c>
      <c r="V15" s="829">
        <f t="shared" si="6"/>
        <v>20.350164617189144</v>
      </c>
    </row>
    <row r="16" spans="1:22" ht="19.5" customHeight="1">
      <c r="A16" s="824">
        <v>4</v>
      </c>
      <c r="B16" s="831" t="s">
        <v>447</v>
      </c>
      <c r="C16" s="826">
        <v>25091</v>
      </c>
      <c r="D16" s="827">
        <v>42.028565702114008</v>
      </c>
      <c r="E16" s="827">
        <v>0.31349685955267231</v>
      </c>
      <c r="F16" s="827">
        <v>36.855359607843134</v>
      </c>
      <c r="G16" s="827">
        <v>1836.75</v>
      </c>
      <c r="H16" s="827">
        <v>39.562599999999996</v>
      </c>
      <c r="I16" s="827">
        <v>1653.075</v>
      </c>
      <c r="J16" s="827">
        <v>35.606339999999996</v>
      </c>
      <c r="K16" s="827">
        <f t="shared" si="0"/>
        <v>3.9562600000000003</v>
      </c>
      <c r="L16" s="828">
        <f t="shared" si="1"/>
        <v>1.5625164673958096</v>
      </c>
      <c r="M16" s="827">
        <v>0</v>
      </c>
      <c r="N16" s="827">
        <v>0</v>
      </c>
      <c r="O16" s="829">
        <f t="shared" si="2"/>
        <v>32.045705999999996</v>
      </c>
      <c r="P16" s="818">
        <f t="shared" si="3"/>
        <v>1487.7674999999999</v>
      </c>
      <c r="R16" s="829">
        <f t="shared" si="4"/>
        <v>12.3980625</v>
      </c>
      <c r="T16" s="829">
        <f t="shared" si="5"/>
        <v>42.34206256166668</v>
      </c>
      <c r="V16" s="829">
        <f t="shared" si="6"/>
        <v>42.34206256166668</v>
      </c>
    </row>
    <row r="17" spans="1:22" ht="19.5" customHeight="1">
      <c r="A17" s="824">
        <v>5</v>
      </c>
      <c r="B17" s="832" t="s">
        <v>448</v>
      </c>
      <c r="C17" s="826">
        <v>45322</v>
      </c>
      <c r="D17" s="827">
        <v>78.337663361187737</v>
      </c>
      <c r="E17" s="827">
        <v>18.897731034700076</v>
      </c>
      <c r="F17" s="827">
        <v>55.45205960784314</v>
      </c>
      <c r="G17" s="827">
        <v>2800.48</v>
      </c>
      <c r="H17" s="827">
        <v>60.2256</v>
      </c>
      <c r="I17" s="827">
        <v>2520.4320000000002</v>
      </c>
      <c r="J17" s="827">
        <v>54.203040000000001</v>
      </c>
      <c r="K17" s="827">
        <f t="shared" si="0"/>
        <v>6.0225599999999986</v>
      </c>
      <c r="L17" s="828">
        <f t="shared" si="1"/>
        <v>20.146750642543211</v>
      </c>
      <c r="M17" s="827">
        <v>0</v>
      </c>
      <c r="N17" s="827">
        <v>0</v>
      </c>
      <c r="O17" s="829">
        <f t="shared" si="2"/>
        <v>48.782736000000007</v>
      </c>
      <c r="P17" s="818">
        <f t="shared" si="3"/>
        <v>2268.3888000000002</v>
      </c>
      <c r="R17" s="829">
        <f t="shared" si="4"/>
        <v>18.903240000000004</v>
      </c>
      <c r="T17" s="829">
        <f t="shared" si="5"/>
        <v>97.235394395887809</v>
      </c>
      <c r="V17" s="829">
        <f t="shared" si="6"/>
        <v>97.235394395887809</v>
      </c>
    </row>
    <row r="18" spans="1:22" s="833" customFormat="1" ht="19.5" customHeight="1">
      <c r="A18" s="824">
        <v>6</v>
      </c>
      <c r="B18" s="832" t="s">
        <v>449</v>
      </c>
      <c r="C18" s="826">
        <v>68659</v>
      </c>
      <c r="D18" s="827">
        <v>84.870600920919486</v>
      </c>
      <c r="E18" s="827">
        <v>4.4905699352134487</v>
      </c>
      <c r="F18" s="827">
        <v>82.417949607843141</v>
      </c>
      <c r="G18" s="827">
        <v>3158.52</v>
      </c>
      <c r="H18" s="827">
        <v>90.187700000000007</v>
      </c>
      <c r="I18" s="827">
        <v>2842.6679999999997</v>
      </c>
      <c r="J18" s="827">
        <v>81.168930000000003</v>
      </c>
      <c r="K18" s="827">
        <f t="shared" si="0"/>
        <v>9.0187700000000035</v>
      </c>
      <c r="L18" s="828">
        <f t="shared" si="1"/>
        <v>5.7395895430565815</v>
      </c>
      <c r="M18" s="827">
        <v>0</v>
      </c>
      <c r="N18" s="827">
        <v>0</v>
      </c>
      <c r="O18" s="829">
        <f t="shared" si="2"/>
        <v>73.052036999999999</v>
      </c>
      <c r="P18" s="818">
        <f t="shared" si="3"/>
        <v>2558.4011999999998</v>
      </c>
      <c r="R18" s="829">
        <f t="shared" si="4"/>
        <v>21.320009999999996</v>
      </c>
      <c r="T18" s="829">
        <f t="shared" si="5"/>
        <v>89.361170856132929</v>
      </c>
      <c r="V18" s="829">
        <f t="shared" si="6"/>
        <v>89.361170856132929</v>
      </c>
    </row>
    <row r="19" spans="1:22" s="833" customFormat="1" ht="19.5" customHeight="1">
      <c r="A19" s="824">
        <v>7</v>
      </c>
      <c r="B19" s="832" t="s">
        <v>450</v>
      </c>
      <c r="C19" s="826">
        <v>62635</v>
      </c>
      <c r="D19" s="827">
        <v>83.653107057916216</v>
      </c>
      <c r="E19" s="827">
        <v>9.5180697895614337</v>
      </c>
      <c r="F19" s="827">
        <v>66.939659607843126</v>
      </c>
      <c r="G19" s="827">
        <v>3393.58</v>
      </c>
      <c r="H19" s="827">
        <v>72.989599999999996</v>
      </c>
      <c r="I19" s="827">
        <v>3054.2220000000002</v>
      </c>
      <c r="J19" s="827">
        <v>65.690639999999988</v>
      </c>
      <c r="K19" s="827">
        <f t="shared" si="0"/>
        <v>7.2989600000000081</v>
      </c>
      <c r="L19" s="828">
        <f t="shared" si="1"/>
        <v>10.767089397404575</v>
      </c>
      <c r="M19" s="827">
        <v>0</v>
      </c>
      <c r="N19" s="827">
        <v>0</v>
      </c>
      <c r="O19" s="829">
        <f t="shared" si="2"/>
        <v>59.121575999999983</v>
      </c>
      <c r="P19" s="818">
        <f t="shared" si="3"/>
        <v>2748.7998000000002</v>
      </c>
      <c r="R19" s="829">
        <f t="shared" si="4"/>
        <v>22.906665</v>
      </c>
      <c r="T19" s="829">
        <f t="shared" si="5"/>
        <v>93.171176847477653</v>
      </c>
      <c r="V19" s="829">
        <f t="shared" si="6"/>
        <v>93.171176847477653</v>
      </c>
    </row>
    <row r="20" spans="1:22" ht="19.5" customHeight="1">
      <c r="A20" s="824">
        <v>8</v>
      </c>
      <c r="B20" s="832" t="s">
        <v>451</v>
      </c>
      <c r="C20" s="826">
        <v>34979</v>
      </c>
      <c r="D20" s="827">
        <v>51.420652219232188</v>
      </c>
      <c r="E20" s="827">
        <v>-4.8516405955705055</v>
      </c>
      <c r="F20" s="827">
        <v>55.089449607843136</v>
      </c>
      <c r="G20" s="827">
        <v>2780.7</v>
      </c>
      <c r="H20" s="827">
        <v>59.822699999999998</v>
      </c>
      <c r="I20" s="827">
        <v>2502.6299999999997</v>
      </c>
      <c r="J20" s="827">
        <v>53.840429999999998</v>
      </c>
      <c r="K20" s="827">
        <f t="shared" si="0"/>
        <v>5.9822699999999998</v>
      </c>
      <c r="L20" s="828">
        <f t="shared" si="1"/>
        <v>-3.60262098772737</v>
      </c>
      <c r="M20" s="827">
        <v>0</v>
      </c>
      <c r="N20" s="827">
        <v>0</v>
      </c>
      <c r="O20" s="829">
        <f t="shared" si="2"/>
        <v>48.456386999999992</v>
      </c>
      <c r="P20" s="818">
        <f t="shared" si="3"/>
        <v>2252.3669999999997</v>
      </c>
      <c r="R20" s="829">
        <f t="shared" si="4"/>
        <v>18.769724999999998</v>
      </c>
      <c r="T20" s="829">
        <f t="shared" si="5"/>
        <v>46.56901162366168</v>
      </c>
      <c r="V20" s="829">
        <f t="shared" si="6"/>
        <v>46.56901162366168</v>
      </c>
    </row>
    <row r="21" spans="1:22" ht="19.5" customHeight="1">
      <c r="A21" s="824">
        <v>9</v>
      </c>
      <c r="B21" s="832" t="s">
        <v>452</v>
      </c>
      <c r="C21" s="826">
        <v>36581</v>
      </c>
      <c r="D21" s="827">
        <v>64.301270117830697</v>
      </c>
      <c r="E21" s="827">
        <v>15.080584524246833</v>
      </c>
      <c r="F21" s="827">
        <v>38.937959607843133</v>
      </c>
      <c r="G21" s="827">
        <v>1800.24</v>
      </c>
      <c r="H21" s="827">
        <v>41.876599999999996</v>
      </c>
      <c r="I21" s="827">
        <v>1620.2160000000001</v>
      </c>
      <c r="J21" s="827">
        <v>37.688939999999995</v>
      </c>
      <c r="K21" s="827">
        <f t="shared" si="0"/>
        <v>4.187660000000001</v>
      </c>
      <c r="L21" s="828">
        <f t="shared" si="1"/>
        <v>16.329604132089969</v>
      </c>
      <c r="M21" s="827">
        <v>0</v>
      </c>
      <c r="N21" s="827">
        <v>0</v>
      </c>
      <c r="O21" s="829">
        <f t="shared" si="2"/>
        <v>33.920045999999999</v>
      </c>
      <c r="P21" s="818">
        <f t="shared" si="3"/>
        <v>1458.1944000000001</v>
      </c>
      <c r="R21" s="829">
        <f t="shared" si="4"/>
        <v>12.151619999999999</v>
      </c>
      <c r="T21" s="829">
        <f t="shared" si="5"/>
        <v>79.381854642077528</v>
      </c>
      <c r="V21" s="829">
        <f t="shared" si="6"/>
        <v>79.381854642077528</v>
      </c>
    </row>
    <row r="22" spans="1:22" ht="19.5" customHeight="1">
      <c r="A22" s="824">
        <v>10</v>
      </c>
      <c r="B22" s="832" t="s">
        <v>453</v>
      </c>
      <c r="C22" s="826">
        <v>22735</v>
      </c>
      <c r="D22" s="827">
        <v>36.926917202348719</v>
      </c>
      <c r="E22" s="827">
        <v>4.2138663744053471</v>
      </c>
      <c r="F22" s="827">
        <v>30.554189607843142</v>
      </c>
      <c r="G22" s="827">
        <v>1472.88</v>
      </c>
      <c r="H22" s="827">
        <v>32.561300000000003</v>
      </c>
      <c r="I22" s="827">
        <v>1325.5920000000001</v>
      </c>
      <c r="J22" s="827">
        <v>29.305170000000004</v>
      </c>
      <c r="K22" s="827">
        <f t="shared" si="0"/>
        <v>3.2561299999999989</v>
      </c>
      <c r="L22" s="828">
        <f t="shared" si="1"/>
        <v>5.462885982248487</v>
      </c>
      <c r="M22" s="827">
        <v>0</v>
      </c>
      <c r="N22" s="827">
        <v>0</v>
      </c>
      <c r="O22" s="829">
        <f t="shared" si="2"/>
        <v>26.374653000000002</v>
      </c>
      <c r="P22" s="818">
        <f t="shared" si="3"/>
        <v>1193.0328000000002</v>
      </c>
      <c r="R22" s="829">
        <f t="shared" si="4"/>
        <v>9.9419400000000007</v>
      </c>
      <c r="T22" s="829">
        <f t="shared" si="5"/>
        <v>41.140783576754067</v>
      </c>
      <c r="V22" s="829">
        <f t="shared" si="6"/>
        <v>41.140783576754067</v>
      </c>
    </row>
    <row r="23" spans="1:22" ht="19.5" customHeight="1">
      <c r="A23" s="824">
        <v>11</v>
      </c>
      <c r="B23" s="832" t="s">
        <v>454</v>
      </c>
      <c r="C23" s="826">
        <v>80164</v>
      </c>
      <c r="D23" s="827">
        <v>113.36458793760582</v>
      </c>
      <c r="E23" s="827">
        <v>35.248774783827962</v>
      </c>
      <c r="F23" s="827">
        <v>103.10588960784312</v>
      </c>
      <c r="G23" s="827">
        <v>5259.61</v>
      </c>
      <c r="H23" s="827">
        <v>113.17429999999999</v>
      </c>
      <c r="I23" s="827">
        <v>4733.6489999999994</v>
      </c>
      <c r="J23" s="827">
        <v>101.85686999999999</v>
      </c>
      <c r="K23" s="827">
        <f t="shared" si="0"/>
        <v>11.317430000000002</v>
      </c>
      <c r="L23" s="828">
        <f t="shared" si="1"/>
        <v>36.497794391671107</v>
      </c>
      <c r="M23" s="827">
        <v>0</v>
      </c>
      <c r="N23" s="827">
        <v>0</v>
      </c>
      <c r="O23" s="829">
        <f t="shared" si="2"/>
        <v>91.671182999999985</v>
      </c>
      <c r="P23" s="818">
        <f t="shared" si="3"/>
        <v>4260.2840999999999</v>
      </c>
      <c r="R23" s="829">
        <f t="shared" si="4"/>
        <v>35.502367499999998</v>
      </c>
      <c r="T23" s="829">
        <f t="shared" si="5"/>
        <v>148.61336272143379</v>
      </c>
      <c r="V23" s="829">
        <f t="shared" si="6"/>
        <v>148.61336272143379</v>
      </c>
    </row>
    <row r="24" spans="1:22" ht="19.5" customHeight="1">
      <c r="A24" s="824">
        <v>12</v>
      </c>
      <c r="B24" s="832" t="s">
        <v>455</v>
      </c>
      <c r="C24" s="826">
        <v>81035</v>
      </c>
      <c r="D24" s="827">
        <v>108.27817680166214</v>
      </c>
      <c r="E24" s="827">
        <v>16.706490859037078</v>
      </c>
      <c r="F24" s="827">
        <v>75.87179960784313</v>
      </c>
      <c r="G24" s="827">
        <v>3855.0600000000004</v>
      </c>
      <c r="H24" s="827">
        <v>82.914199999999994</v>
      </c>
      <c r="I24" s="827">
        <v>3469.5540000000001</v>
      </c>
      <c r="J24" s="827">
        <v>74.622779999999992</v>
      </c>
      <c r="K24" s="827">
        <f t="shared" si="0"/>
        <v>8.2914200000000022</v>
      </c>
      <c r="L24" s="828">
        <f t="shared" si="1"/>
        <v>17.955510466880213</v>
      </c>
      <c r="M24" s="827">
        <v>0</v>
      </c>
      <c r="N24" s="827">
        <v>0</v>
      </c>
      <c r="O24" s="829">
        <f t="shared" si="2"/>
        <v>67.160501999999994</v>
      </c>
      <c r="P24" s="818">
        <f t="shared" si="3"/>
        <v>3122.5985999999998</v>
      </c>
      <c r="R24" s="829">
        <f t="shared" si="4"/>
        <v>26.021654999999999</v>
      </c>
      <c r="T24" s="829">
        <f t="shared" si="5"/>
        <v>124.98466766069922</v>
      </c>
      <c r="V24" s="829">
        <f t="shared" si="6"/>
        <v>124.98466766069922</v>
      </c>
    </row>
    <row r="25" spans="1:22" ht="19.5" customHeight="1">
      <c r="A25" s="824">
        <v>13</v>
      </c>
      <c r="B25" s="832" t="s">
        <v>456</v>
      </c>
      <c r="C25" s="826">
        <v>56197</v>
      </c>
      <c r="D25" s="827">
        <v>81.909061413169582</v>
      </c>
      <c r="E25" s="827">
        <v>11.619081412445176</v>
      </c>
      <c r="F25" s="827">
        <v>65.365469607843139</v>
      </c>
      <c r="G25" s="827">
        <v>3296.65</v>
      </c>
      <c r="H25" s="827">
        <v>71.240499999999997</v>
      </c>
      <c r="I25" s="827">
        <v>2966.9850000000001</v>
      </c>
      <c r="J25" s="827">
        <v>64.11645</v>
      </c>
      <c r="K25" s="827">
        <f t="shared" si="0"/>
        <v>7.1240499999999969</v>
      </c>
      <c r="L25" s="828">
        <f t="shared" si="1"/>
        <v>12.868101020288307</v>
      </c>
      <c r="M25" s="827">
        <v>0</v>
      </c>
      <c r="N25" s="827">
        <v>0</v>
      </c>
      <c r="O25" s="829">
        <f t="shared" si="2"/>
        <v>57.704804999999993</v>
      </c>
      <c r="P25" s="818">
        <f t="shared" si="3"/>
        <v>2670.2865000000002</v>
      </c>
      <c r="R25" s="829">
        <f t="shared" si="4"/>
        <v>22.252387500000001</v>
      </c>
      <c r="T25" s="829">
        <f t="shared" si="5"/>
        <v>93.528142825614765</v>
      </c>
      <c r="V25" s="829">
        <f t="shared" si="6"/>
        <v>93.528142825614765</v>
      </c>
    </row>
    <row r="26" spans="1:22" ht="19.5" customHeight="1">
      <c r="A26" s="824">
        <v>14</v>
      </c>
      <c r="B26" s="832" t="s">
        <v>457</v>
      </c>
      <c r="C26" s="826">
        <v>23417</v>
      </c>
      <c r="D26" s="827">
        <v>31.328531622181149</v>
      </c>
      <c r="E26" s="827">
        <v>2.4355869402741535</v>
      </c>
      <c r="F26" s="827">
        <v>30.36149960784314</v>
      </c>
      <c r="G26" s="827">
        <v>1511.47</v>
      </c>
      <c r="H26" s="827">
        <v>32.347200000000001</v>
      </c>
      <c r="I26" s="827">
        <v>1360.3229999999999</v>
      </c>
      <c r="J26" s="827">
        <v>29.112480000000001</v>
      </c>
      <c r="K26" s="827">
        <f t="shared" si="0"/>
        <v>3.2347199999999994</v>
      </c>
      <c r="L26" s="828">
        <f t="shared" si="1"/>
        <v>3.6846065481172907</v>
      </c>
      <c r="M26" s="827">
        <v>0</v>
      </c>
      <c r="N26" s="827">
        <v>0</v>
      </c>
      <c r="O26" s="829">
        <f t="shared" si="2"/>
        <v>26.201232000000001</v>
      </c>
      <c r="P26" s="818">
        <f t="shared" si="3"/>
        <v>1224.2907</v>
      </c>
      <c r="R26" s="829">
        <f t="shared" si="4"/>
        <v>10.202422499999999</v>
      </c>
      <c r="T26" s="829">
        <f t="shared" si="5"/>
        <v>33.764118562455302</v>
      </c>
      <c r="V26" s="829">
        <f t="shared" si="6"/>
        <v>33.764118562455302</v>
      </c>
    </row>
    <row r="27" spans="1:22" ht="19.5" customHeight="1">
      <c r="A27" s="824">
        <v>15</v>
      </c>
      <c r="B27" s="832" t="s">
        <v>458</v>
      </c>
      <c r="C27" s="826">
        <v>45244</v>
      </c>
      <c r="D27" s="827">
        <v>65.373277529037296</v>
      </c>
      <c r="E27" s="827">
        <v>11.589001276461076</v>
      </c>
      <c r="F27" s="827">
        <v>46.308329607843135</v>
      </c>
      <c r="G27" s="827">
        <v>2305.0500000000002</v>
      </c>
      <c r="H27" s="827">
        <v>50.065899999999999</v>
      </c>
      <c r="I27" s="827">
        <v>2074.5450000000001</v>
      </c>
      <c r="J27" s="827">
        <v>45.059309999999996</v>
      </c>
      <c r="K27" s="827">
        <f t="shared" si="0"/>
        <v>5.0065900000000028</v>
      </c>
      <c r="L27" s="828">
        <f t="shared" si="1"/>
        <v>12.838020884304214</v>
      </c>
      <c r="M27" s="827">
        <v>0</v>
      </c>
      <c r="N27" s="827">
        <v>0</v>
      </c>
      <c r="O27" s="829">
        <f t="shared" si="2"/>
        <v>40.553378999999993</v>
      </c>
      <c r="P27" s="818">
        <f t="shared" si="3"/>
        <v>1867.0905000000002</v>
      </c>
      <c r="R27" s="829">
        <f t="shared" si="4"/>
        <v>15.5590875</v>
      </c>
      <c r="T27" s="829">
        <f t="shared" si="5"/>
        <v>76.962278805498372</v>
      </c>
      <c r="V27" s="829">
        <f t="shared" si="6"/>
        <v>76.962278805498372</v>
      </c>
    </row>
    <row r="28" spans="1:22" ht="19.5" customHeight="1">
      <c r="A28" s="824">
        <v>16</v>
      </c>
      <c r="B28" s="832" t="s">
        <v>459</v>
      </c>
      <c r="C28" s="826">
        <v>52099</v>
      </c>
      <c r="D28" s="827">
        <v>93.541044319105566</v>
      </c>
      <c r="E28" s="827">
        <v>6.1657271995473266</v>
      </c>
      <c r="F28" s="827">
        <v>81.984689607843137</v>
      </c>
      <c r="G28" s="827">
        <v>4170.8599999999997</v>
      </c>
      <c r="H28" s="827">
        <v>89.706299999999999</v>
      </c>
      <c r="I28" s="827">
        <v>3753.7739999999994</v>
      </c>
      <c r="J28" s="827">
        <v>80.735669999999999</v>
      </c>
      <c r="K28" s="827">
        <f t="shared" si="0"/>
        <v>8.9706299999999999</v>
      </c>
      <c r="L28" s="828">
        <f t="shared" si="1"/>
        <v>7.4147468073904577</v>
      </c>
      <c r="M28" s="827">
        <v>0</v>
      </c>
      <c r="N28" s="827">
        <v>0</v>
      </c>
      <c r="O28" s="829">
        <f t="shared" si="2"/>
        <v>72.662103000000002</v>
      </c>
      <c r="P28" s="818">
        <f t="shared" si="3"/>
        <v>3378.3965999999996</v>
      </c>
      <c r="R28" s="829">
        <f t="shared" si="4"/>
        <v>28.153304999999996</v>
      </c>
      <c r="T28" s="829">
        <f t="shared" si="5"/>
        <v>99.706771518652886</v>
      </c>
      <c r="V28" s="829">
        <f t="shared" si="6"/>
        <v>99.706771518652886</v>
      </c>
    </row>
    <row r="29" spans="1:22" ht="19.5" customHeight="1">
      <c r="A29" s="824">
        <v>17</v>
      </c>
      <c r="B29" s="832" t="s">
        <v>460</v>
      </c>
      <c r="C29" s="826">
        <v>36614</v>
      </c>
      <c r="D29" s="827">
        <v>37.79622062743335</v>
      </c>
      <c r="E29" s="827">
        <v>-7.9263161891758047</v>
      </c>
      <c r="F29" s="827">
        <v>54.572669607843139</v>
      </c>
      <c r="G29" s="827">
        <v>2079.27</v>
      </c>
      <c r="H29" s="827">
        <v>59.2485</v>
      </c>
      <c r="I29" s="827">
        <v>1871.3429999999998</v>
      </c>
      <c r="J29" s="827">
        <v>53.323650000000001</v>
      </c>
      <c r="K29" s="827">
        <f t="shared" si="0"/>
        <v>5.9248499999999993</v>
      </c>
      <c r="L29" s="828">
        <f t="shared" si="1"/>
        <v>-6.6772965813326692</v>
      </c>
      <c r="M29" s="827">
        <v>0</v>
      </c>
      <c r="N29" s="827">
        <v>0</v>
      </c>
      <c r="O29" s="829">
        <f t="shared" si="2"/>
        <v>47.991284999999998</v>
      </c>
      <c r="P29" s="818">
        <f t="shared" si="3"/>
        <v>1684.2086999999999</v>
      </c>
      <c r="R29" s="829">
        <f t="shared" si="4"/>
        <v>14.0350725</v>
      </c>
      <c r="T29" s="829">
        <f t="shared" si="5"/>
        <v>29.869904438257546</v>
      </c>
      <c r="V29" s="829">
        <f t="shared" si="6"/>
        <v>29.869904438257546</v>
      </c>
    </row>
    <row r="30" spans="1:22" ht="19.5" customHeight="1">
      <c r="A30" s="824">
        <v>18</v>
      </c>
      <c r="B30" s="832" t="s">
        <v>461</v>
      </c>
      <c r="C30" s="826">
        <v>30528</v>
      </c>
      <c r="D30" s="827">
        <v>56.755139860308532</v>
      </c>
      <c r="E30" s="827">
        <v>7.786303714094629</v>
      </c>
      <c r="F30" s="827">
        <v>46.278539607843143</v>
      </c>
      <c r="G30" s="827">
        <v>2304.13</v>
      </c>
      <c r="H30" s="827">
        <v>50.032800000000002</v>
      </c>
      <c r="I30" s="827">
        <v>2073.7170000000001</v>
      </c>
      <c r="J30" s="827">
        <v>45.029520000000005</v>
      </c>
      <c r="K30" s="827">
        <f t="shared" si="0"/>
        <v>5.0032799999999966</v>
      </c>
      <c r="L30" s="828">
        <f t="shared" si="1"/>
        <v>9.0353233219377671</v>
      </c>
      <c r="M30" s="827">
        <v>0</v>
      </c>
      <c r="N30" s="827">
        <v>0</v>
      </c>
      <c r="O30" s="829">
        <f t="shared" si="2"/>
        <v>40.526568000000005</v>
      </c>
      <c r="P30" s="818">
        <f t="shared" si="3"/>
        <v>1866.3453</v>
      </c>
      <c r="R30" s="829">
        <f t="shared" si="4"/>
        <v>15.552877499999999</v>
      </c>
      <c r="T30" s="829">
        <f t="shared" si="5"/>
        <v>64.541443574403161</v>
      </c>
      <c r="V30" s="829">
        <f t="shared" si="6"/>
        <v>64.541443574403161</v>
      </c>
    </row>
    <row r="31" spans="1:22" ht="19.5" customHeight="1">
      <c r="A31" s="824">
        <v>19</v>
      </c>
      <c r="B31" s="832" t="s">
        <v>462</v>
      </c>
      <c r="C31" s="826">
        <v>29127</v>
      </c>
      <c r="D31" s="827">
        <v>45.213388664979277</v>
      </c>
      <c r="E31" s="827">
        <v>-0.97160379688885523</v>
      </c>
      <c r="F31" s="827">
        <v>44.132579607843134</v>
      </c>
      <c r="G31" s="827">
        <v>2091.39</v>
      </c>
      <c r="H31" s="827">
        <v>47.648399999999995</v>
      </c>
      <c r="I31" s="827">
        <v>1882.2509999999997</v>
      </c>
      <c r="J31" s="827">
        <v>42.883559999999996</v>
      </c>
      <c r="K31" s="827">
        <f t="shared" si="0"/>
        <v>4.7648399999999995</v>
      </c>
      <c r="L31" s="828">
        <f t="shared" si="1"/>
        <v>0.27741581095428103</v>
      </c>
      <c r="M31" s="827">
        <v>0</v>
      </c>
      <c r="N31" s="827">
        <v>0</v>
      </c>
      <c r="O31" s="829">
        <f t="shared" si="2"/>
        <v>38.595203999999995</v>
      </c>
      <c r="P31" s="818">
        <f t="shared" si="3"/>
        <v>1694.0258999999996</v>
      </c>
      <c r="R31" s="829">
        <f t="shared" si="4"/>
        <v>14.116882499999997</v>
      </c>
      <c r="T31" s="829">
        <f t="shared" si="5"/>
        <v>44.24178486809042</v>
      </c>
      <c r="V31" s="829">
        <f t="shared" si="6"/>
        <v>44.24178486809042</v>
      </c>
    </row>
    <row r="32" spans="1:22" ht="19.5" customHeight="1">
      <c r="A32" s="824">
        <v>20</v>
      </c>
      <c r="B32" s="832" t="s">
        <v>463</v>
      </c>
      <c r="C32" s="826">
        <v>15048</v>
      </c>
      <c r="D32" s="827">
        <v>20.776606230223123</v>
      </c>
      <c r="E32" s="827">
        <v>0.23447868696382129</v>
      </c>
      <c r="F32" s="827">
        <v>21.530609607843139</v>
      </c>
      <c r="G32" s="827">
        <v>1047.75</v>
      </c>
      <c r="H32" s="827">
        <v>22.5351</v>
      </c>
      <c r="I32" s="827">
        <v>942.97500000000002</v>
      </c>
      <c r="J32" s="827">
        <v>20.281590000000001</v>
      </c>
      <c r="K32" s="827">
        <f t="shared" si="0"/>
        <v>2.2535099999999986</v>
      </c>
      <c r="L32" s="828">
        <f t="shared" si="1"/>
        <v>1.4834982948069602</v>
      </c>
      <c r="M32" s="827">
        <v>0</v>
      </c>
      <c r="N32" s="827">
        <v>0</v>
      </c>
      <c r="O32" s="829">
        <f t="shared" si="2"/>
        <v>18.253430999999999</v>
      </c>
      <c r="P32" s="818">
        <f t="shared" si="3"/>
        <v>848.67750000000001</v>
      </c>
      <c r="Q32" s="818">
        <f>Q30*2000</f>
        <v>0</v>
      </c>
      <c r="R32" s="829">
        <f t="shared" si="4"/>
        <v>7.0723124999999998</v>
      </c>
      <c r="T32" s="829">
        <f t="shared" si="5"/>
        <v>21.011084917186945</v>
      </c>
      <c r="V32" s="829">
        <f t="shared" si="6"/>
        <v>21.011084917186945</v>
      </c>
    </row>
    <row r="33" spans="1:22" ht="19.5" customHeight="1">
      <c r="A33" s="824">
        <v>21</v>
      </c>
      <c r="B33" s="832" t="s">
        <v>464</v>
      </c>
      <c r="C33" s="826">
        <v>37959</v>
      </c>
      <c r="D33" s="827">
        <v>53.11589622596474</v>
      </c>
      <c r="E33" s="827">
        <v>14.107390838861571</v>
      </c>
      <c r="F33" s="827">
        <v>33.934679607843137</v>
      </c>
      <c r="G33" s="827">
        <v>1688.39</v>
      </c>
      <c r="H33" s="827">
        <v>36.317399999999999</v>
      </c>
      <c r="I33" s="827">
        <v>1519.5510000000002</v>
      </c>
      <c r="J33" s="827">
        <v>32.685659999999999</v>
      </c>
      <c r="K33" s="827">
        <f t="shared" si="0"/>
        <v>3.6317400000000006</v>
      </c>
      <c r="L33" s="828">
        <f t="shared" si="1"/>
        <v>15.356410446704707</v>
      </c>
      <c r="M33" s="827">
        <v>0</v>
      </c>
      <c r="N33" s="827">
        <v>0</v>
      </c>
      <c r="O33" s="829">
        <f t="shared" si="2"/>
        <v>29.417093999999999</v>
      </c>
      <c r="P33" s="818">
        <f t="shared" si="3"/>
        <v>1367.5959000000003</v>
      </c>
      <c r="R33" s="829">
        <f t="shared" si="4"/>
        <v>11.396632500000003</v>
      </c>
      <c r="T33" s="829">
        <f t="shared" si="5"/>
        <v>67.223287064826309</v>
      </c>
      <c r="V33" s="829">
        <f t="shared" si="6"/>
        <v>67.223287064826309</v>
      </c>
    </row>
    <row r="34" spans="1:22" ht="19.5" customHeight="1">
      <c r="A34" s="824">
        <v>22</v>
      </c>
      <c r="B34" s="832" t="s">
        <v>465</v>
      </c>
      <c r="C34" s="826">
        <v>37967</v>
      </c>
      <c r="D34" s="827">
        <v>52.458660664592927</v>
      </c>
      <c r="E34" s="827">
        <v>0.66536473916343308</v>
      </c>
      <c r="F34" s="827">
        <v>45.469169607843135</v>
      </c>
      <c r="G34" s="827">
        <v>2189.66</v>
      </c>
      <c r="H34" s="827">
        <v>49.133499999999998</v>
      </c>
      <c r="I34" s="827">
        <v>1970.694</v>
      </c>
      <c r="J34" s="827">
        <v>44.220149999999997</v>
      </c>
      <c r="K34" s="827">
        <f t="shared" si="0"/>
        <v>4.9133500000000012</v>
      </c>
      <c r="L34" s="828">
        <f t="shared" si="1"/>
        <v>1.9143843470065747</v>
      </c>
      <c r="M34" s="827">
        <v>0</v>
      </c>
      <c r="N34" s="827">
        <v>0</v>
      </c>
      <c r="O34" s="829">
        <f t="shared" si="2"/>
        <v>39.798134999999995</v>
      </c>
      <c r="P34" s="818">
        <f t="shared" si="3"/>
        <v>1773.6245999999999</v>
      </c>
      <c r="R34" s="829">
        <f t="shared" si="4"/>
        <v>14.780205</v>
      </c>
      <c r="T34" s="829">
        <f t="shared" si="5"/>
        <v>53.124025403756363</v>
      </c>
      <c r="V34" s="829">
        <f t="shared" si="6"/>
        <v>53.124025403756363</v>
      </c>
    </row>
    <row r="35" spans="1:22" ht="19.5" customHeight="1">
      <c r="A35" s="824">
        <v>23</v>
      </c>
      <c r="B35" s="832" t="s">
        <v>466</v>
      </c>
      <c r="C35" s="826">
        <v>60148</v>
      </c>
      <c r="D35" s="827">
        <v>79.979556697128643</v>
      </c>
      <c r="E35" s="827">
        <v>15.875457105469385</v>
      </c>
      <c r="F35" s="827">
        <v>62.131049607843131</v>
      </c>
      <c r="G35" s="827">
        <v>3030.27</v>
      </c>
      <c r="H35" s="827">
        <v>67.646699999999996</v>
      </c>
      <c r="I35" s="827">
        <v>2727.2429999999999</v>
      </c>
      <c r="J35" s="827">
        <v>60.882029999999993</v>
      </c>
      <c r="K35" s="827">
        <f t="shared" si="0"/>
        <v>6.7646700000000024</v>
      </c>
      <c r="L35" s="828">
        <f t="shared" si="1"/>
        <v>17.124476713312525</v>
      </c>
      <c r="M35" s="827">
        <v>0</v>
      </c>
      <c r="N35" s="827">
        <v>0</v>
      </c>
      <c r="O35" s="829">
        <f t="shared" si="2"/>
        <v>54.793826999999993</v>
      </c>
      <c r="P35" s="818">
        <f t="shared" si="3"/>
        <v>2454.5187000000001</v>
      </c>
      <c r="R35" s="829">
        <f t="shared" si="4"/>
        <v>20.4543225</v>
      </c>
      <c r="T35" s="829">
        <f t="shared" si="5"/>
        <v>95.855013802598023</v>
      </c>
      <c r="V35" s="829">
        <f t="shared" si="6"/>
        <v>95.855013802598023</v>
      </c>
    </row>
    <row r="36" spans="1:22" ht="19.5" customHeight="1">
      <c r="A36" s="824">
        <v>24</v>
      </c>
      <c r="B36" s="832" t="s">
        <v>489</v>
      </c>
      <c r="C36" s="826">
        <v>37594</v>
      </c>
      <c r="D36" s="827">
        <v>96.03899023409528</v>
      </c>
      <c r="E36" s="827">
        <v>25.851928600141786</v>
      </c>
      <c r="F36" s="827">
        <v>69.246449607843147</v>
      </c>
      <c r="G36" s="827">
        <v>3512.24</v>
      </c>
      <c r="H36" s="827">
        <v>75.552700000000002</v>
      </c>
      <c r="I36" s="827">
        <v>3161.0159999999996</v>
      </c>
      <c r="J36" s="827">
        <v>67.997430000000008</v>
      </c>
      <c r="K36" s="827">
        <f t="shared" si="0"/>
        <v>7.555269999999993</v>
      </c>
      <c r="L36" s="828">
        <f t="shared" si="1"/>
        <v>27.100948207984928</v>
      </c>
      <c r="M36" s="827">
        <v>0</v>
      </c>
      <c r="N36" s="827">
        <v>0</v>
      </c>
      <c r="O36" s="829">
        <f t="shared" si="2"/>
        <v>61.197687000000002</v>
      </c>
      <c r="P36" s="818">
        <f t="shared" si="3"/>
        <v>2844.9143999999997</v>
      </c>
      <c r="R36" s="829">
        <f t="shared" si="4"/>
        <v>23.707619999999995</v>
      </c>
      <c r="T36" s="829">
        <f t="shared" si="5"/>
        <v>121.89091883423707</v>
      </c>
      <c r="V36" s="829">
        <f t="shared" si="6"/>
        <v>121.89091883423707</v>
      </c>
    </row>
    <row r="37" spans="1:22" ht="19.5" customHeight="1">
      <c r="A37" s="824">
        <v>25</v>
      </c>
      <c r="B37" s="832" t="s">
        <v>467</v>
      </c>
      <c r="C37" s="826">
        <v>58414</v>
      </c>
      <c r="D37" s="827">
        <v>79.405088775045868</v>
      </c>
      <c r="E37" s="827">
        <v>17.931206743126758</v>
      </c>
      <c r="F37" s="827">
        <v>56.833829607843143</v>
      </c>
      <c r="G37" s="827">
        <v>2852.09</v>
      </c>
      <c r="H37" s="827">
        <v>61.760900000000007</v>
      </c>
      <c r="I37" s="827">
        <v>2566.8809999999999</v>
      </c>
      <c r="J37" s="827">
        <v>55.584810000000004</v>
      </c>
      <c r="K37" s="827">
        <f t="shared" si="0"/>
        <v>6.1760900000000021</v>
      </c>
      <c r="L37" s="828">
        <f t="shared" si="1"/>
        <v>19.180226350969889</v>
      </c>
      <c r="M37" s="827">
        <v>0</v>
      </c>
      <c r="N37" s="827">
        <v>0</v>
      </c>
      <c r="O37" s="829">
        <f t="shared" si="2"/>
        <v>50.026329000000004</v>
      </c>
      <c r="P37" s="818">
        <f t="shared" si="3"/>
        <v>2310.1929</v>
      </c>
      <c r="R37" s="829">
        <f t="shared" si="4"/>
        <v>19.251607499999999</v>
      </c>
      <c r="T37" s="829">
        <f t="shared" si="5"/>
        <v>97.336295518172619</v>
      </c>
      <c r="V37" s="829">
        <f t="shared" si="6"/>
        <v>97.336295518172619</v>
      </c>
    </row>
    <row r="38" spans="1:22" ht="15.75" customHeight="1">
      <c r="A38" s="824">
        <v>26</v>
      </c>
      <c r="B38" s="832" t="s">
        <v>468</v>
      </c>
      <c r="C38" s="826">
        <v>56945</v>
      </c>
      <c r="D38" s="827">
        <v>78.346484665354524</v>
      </c>
      <c r="E38" s="827">
        <v>12.943811825883639</v>
      </c>
      <c r="F38" s="827">
        <v>59.172569607843151</v>
      </c>
      <c r="G38" s="827">
        <v>2952.42</v>
      </c>
      <c r="H38" s="827">
        <v>64.359500000000011</v>
      </c>
      <c r="I38" s="827">
        <v>2657.1779999999999</v>
      </c>
      <c r="J38" s="827">
        <v>57.923550000000013</v>
      </c>
      <c r="K38" s="827">
        <f t="shared" si="0"/>
        <v>6.4359499999999983</v>
      </c>
      <c r="L38" s="828">
        <f t="shared" si="1"/>
        <v>14.192831433726774</v>
      </c>
      <c r="M38" s="827">
        <v>0</v>
      </c>
      <c r="N38" s="827">
        <v>0</v>
      </c>
      <c r="O38" s="829">
        <f t="shared" si="2"/>
        <v>52.131195000000019</v>
      </c>
      <c r="P38" s="818">
        <f t="shared" si="3"/>
        <v>2391.4602</v>
      </c>
      <c r="R38" s="829">
        <f t="shared" si="4"/>
        <v>19.928834999999999</v>
      </c>
      <c r="T38" s="829">
        <f t="shared" si="5"/>
        <v>91.290296491238166</v>
      </c>
      <c r="V38" s="829">
        <f t="shared" si="6"/>
        <v>91.290296491238166</v>
      </c>
    </row>
    <row r="39" spans="1:22" ht="15.75" customHeight="1">
      <c r="A39" s="824">
        <v>27</v>
      </c>
      <c r="B39" s="832" t="s">
        <v>469</v>
      </c>
      <c r="C39" s="826">
        <v>55229</v>
      </c>
      <c r="D39" s="827">
        <v>75.125077049670992</v>
      </c>
      <c r="E39" s="827">
        <v>8.4336799983389845</v>
      </c>
      <c r="F39" s="827">
        <v>70.702559607843142</v>
      </c>
      <c r="G39" s="827">
        <v>3588.04</v>
      </c>
      <c r="H39" s="827">
        <v>77.170600000000007</v>
      </c>
      <c r="I39" s="827">
        <v>3229.2359999999999</v>
      </c>
      <c r="J39" s="827">
        <v>69.453540000000004</v>
      </c>
      <c r="K39" s="827">
        <f t="shared" si="0"/>
        <v>7.7170600000000036</v>
      </c>
      <c r="L39" s="828">
        <f t="shared" si="1"/>
        <v>9.6826996061821262</v>
      </c>
      <c r="M39" s="827">
        <v>0</v>
      </c>
      <c r="N39" s="827">
        <v>0</v>
      </c>
      <c r="O39" s="829">
        <f t="shared" si="2"/>
        <v>62.508186000000002</v>
      </c>
      <c r="P39" s="818">
        <f t="shared" si="3"/>
        <v>2906.3123999999998</v>
      </c>
      <c r="R39" s="829">
        <f t="shared" si="4"/>
        <v>24.219270000000002</v>
      </c>
      <c r="T39" s="829">
        <f t="shared" si="5"/>
        <v>83.55875704800998</v>
      </c>
      <c r="V39" s="829">
        <f t="shared" si="6"/>
        <v>83.55875704800998</v>
      </c>
    </row>
    <row r="40" spans="1:22" ht="15.75" customHeight="1">
      <c r="A40" s="824">
        <v>28</v>
      </c>
      <c r="B40" s="832" t="s">
        <v>470</v>
      </c>
      <c r="C40" s="826">
        <v>52834</v>
      </c>
      <c r="D40" s="827">
        <v>89.236871854422674</v>
      </c>
      <c r="E40" s="827">
        <v>30.91396210217988</v>
      </c>
      <c r="F40" s="827">
        <v>74.060189607843142</v>
      </c>
      <c r="G40" s="827">
        <v>2696.71</v>
      </c>
      <c r="H40" s="827">
        <v>80.901300000000006</v>
      </c>
      <c r="I40" s="827">
        <v>2427.0389999999998</v>
      </c>
      <c r="J40" s="827">
        <v>72.811170000000004</v>
      </c>
      <c r="K40" s="827">
        <f t="shared" si="0"/>
        <v>8.090130000000002</v>
      </c>
      <c r="L40" s="828">
        <f t="shared" si="1"/>
        <v>32.162981710023018</v>
      </c>
      <c r="M40" s="827">
        <v>0</v>
      </c>
      <c r="N40" s="827">
        <v>0</v>
      </c>
      <c r="O40" s="829">
        <f t="shared" si="2"/>
        <v>65.530053000000009</v>
      </c>
      <c r="P40" s="818">
        <f t="shared" si="3"/>
        <v>2184.3350999999998</v>
      </c>
      <c r="R40" s="829">
        <f t="shared" si="4"/>
        <v>18.202792499999997</v>
      </c>
      <c r="T40" s="829">
        <f t="shared" si="5"/>
        <v>120.15083395660255</v>
      </c>
      <c r="V40" s="829">
        <f t="shared" si="6"/>
        <v>120.15083395660255</v>
      </c>
    </row>
    <row r="41" spans="1:22" ht="15.75" customHeight="1">
      <c r="A41" s="824">
        <v>29</v>
      </c>
      <c r="B41" s="832" t="s">
        <v>490</v>
      </c>
      <c r="C41" s="826">
        <v>35566</v>
      </c>
      <c r="D41" s="827">
        <v>54.570079974544178</v>
      </c>
      <c r="E41" s="827">
        <v>4.6993060709752248</v>
      </c>
      <c r="F41" s="827">
        <v>38.280779607843144</v>
      </c>
      <c r="G41" s="827">
        <v>1913.3200000000002</v>
      </c>
      <c r="H41" s="827">
        <v>41.146400000000007</v>
      </c>
      <c r="I41" s="827">
        <v>1721.9880000000003</v>
      </c>
      <c r="J41" s="827">
        <v>37.031760000000006</v>
      </c>
      <c r="K41" s="827">
        <f t="shared" si="0"/>
        <v>4.1146400000000014</v>
      </c>
      <c r="L41" s="828">
        <f t="shared" si="1"/>
        <v>5.9483256788183638</v>
      </c>
      <c r="M41" s="827">
        <v>0</v>
      </c>
      <c r="N41" s="827">
        <v>0</v>
      </c>
      <c r="O41" s="829">
        <f t="shared" si="2"/>
        <v>33.328584000000006</v>
      </c>
      <c r="P41" s="818">
        <f t="shared" si="3"/>
        <v>1549.7892000000002</v>
      </c>
      <c r="R41" s="829">
        <f t="shared" si="4"/>
        <v>12.914910000000003</v>
      </c>
      <c r="T41" s="829">
        <f t="shared" si="5"/>
        <v>59.269386045519404</v>
      </c>
      <c r="V41" s="829">
        <f t="shared" si="6"/>
        <v>59.269386045519404</v>
      </c>
    </row>
    <row r="42" spans="1:22" ht="15.75" customHeight="1">
      <c r="A42" s="824">
        <v>30</v>
      </c>
      <c r="B42" s="832" t="s">
        <v>471</v>
      </c>
      <c r="C42" s="826">
        <v>43311</v>
      </c>
      <c r="D42" s="827">
        <v>70.017488550230325</v>
      </c>
      <c r="E42" s="827">
        <v>-10.948759336402215</v>
      </c>
      <c r="F42" s="827">
        <v>73.90655960784315</v>
      </c>
      <c r="G42" s="827">
        <v>3717.4300000000003</v>
      </c>
      <c r="H42" s="827">
        <v>80.73060000000001</v>
      </c>
      <c r="I42" s="827">
        <v>3345.6869999999999</v>
      </c>
      <c r="J42" s="827">
        <v>72.657540000000012</v>
      </c>
      <c r="K42" s="827">
        <f t="shared" si="0"/>
        <v>8.0730599999999981</v>
      </c>
      <c r="L42" s="828">
        <f t="shared" si="1"/>
        <v>-9.6997397285590807</v>
      </c>
      <c r="M42" s="827">
        <v>0</v>
      </c>
      <c r="N42" s="827">
        <v>0</v>
      </c>
      <c r="O42" s="829">
        <f t="shared" si="2"/>
        <v>65.39178600000001</v>
      </c>
      <c r="P42" s="818">
        <f t="shared" si="3"/>
        <v>3011.1183000000001</v>
      </c>
      <c r="R42" s="829">
        <f t="shared" si="4"/>
        <v>25.0926525</v>
      </c>
      <c r="T42" s="829">
        <f t="shared" si="5"/>
        <v>59.068729213828107</v>
      </c>
      <c r="V42" s="829">
        <f t="shared" si="6"/>
        <v>59.068729213828107</v>
      </c>
    </row>
    <row r="43" spans="1:22" ht="15.75" customHeight="1">
      <c r="A43" s="824">
        <v>31</v>
      </c>
      <c r="B43" s="832" t="s">
        <v>472</v>
      </c>
      <c r="C43" s="826">
        <v>33727</v>
      </c>
      <c r="D43" s="827">
        <v>46.850634054140578</v>
      </c>
      <c r="E43" s="827">
        <v>12.042081993735644</v>
      </c>
      <c r="F43" s="827">
        <v>35.164979607843136</v>
      </c>
      <c r="G43" s="827">
        <v>1752.11</v>
      </c>
      <c r="H43" s="827">
        <v>37.684399999999997</v>
      </c>
      <c r="I43" s="827">
        <v>1576.8989999999999</v>
      </c>
      <c r="J43" s="827">
        <v>33.915959999999998</v>
      </c>
      <c r="K43" s="827">
        <f t="shared" si="0"/>
        <v>3.7684399999999982</v>
      </c>
      <c r="L43" s="828">
        <f t="shared" si="1"/>
        <v>13.291101601578781</v>
      </c>
      <c r="M43" s="827">
        <v>0</v>
      </c>
      <c r="N43" s="827">
        <v>0</v>
      </c>
      <c r="O43" s="829">
        <f t="shared" si="2"/>
        <v>30.524364000000002</v>
      </c>
      <c r="P43" s="818">
        <f t="shared" si="3"/>
        <v>1419.2091</v>
      </c>
      <c r="R43" s="829">
        <f t="shared" si="4"/>
        <v>11.8267425</v>
      </c>
      <c r="T43" s="829">
        <f t="shared" si="5"/>
        <v>58.89271604787622</v>
      </c>
      <c r="V43" s="829">
        <f t="shared" si="6"/>
        <v>58.89271604787622</v>
      </c>
    </row>
    <row r="44" spans="1:22" ht="15.75" customHeight="1">
      <c r="A44" s="824">
        <v>32</v>
      </c>
      <c r="B44" s="832" t="s">
        <v>473</v>
      </c>
      <c r="C44" s="826">
        <v>28006</v>
      </c>
      <c r="D44" s="827">
        <v>34.915190739093731</v>
      </c>
      <c r="E44" s="827">
        <v>8.6560697278859369</v>
      </c>
      <c r="F44" s="827">
        <v>22.343219607843139</v>
      </c>
      <c r="G44" s="827">
        <v>1090.08</v>
      </c>
      <c r="H44" s="827">
        <v>23.437999999999999</v>
      </c>
      <c r="I44" s="827">
        <v>981.072</v>
      </c>
      <c r="J44" s="827">
        <v>21.094200000000001</v>
      </c>
      <c r="K44" s="827">
        <f t="shared" si="0"/>
        <v>2.3437999999999981</v>
      </c>
      <c r="L44" s="828">
        <f t="shared" si="1"/>
        <v>9.9050893357290732</v>
      </c>
      <c r="M44" s="827">
        <v>0</v>
      </c>
      <c r="N44" s="827">
        <v>0</v>
      </c>
      <c r="O44" s="829">
        <f t="shared" si="2"/>
        <v>18.984780000000001</v>
      </c>
      <c r="P44" s="818">
        <f t="shared" si="3"/>
        <v>882.96479999999997</v>
      </c>
      <c r="R44" s="829">
        <f t="shared" si="4"/>
        <v>7.3580399999999999</v>
      </c>
      <c r="T44" s="829">
        <f t="shared" si="5"/>
        <v>43.571260466979666</v>
      </c>
      <c r="V44" s="829">
        <f t="shared" si="6"/>
        <v>43.571260466979666</v>
      </c>
    </row>
    <row r="45" spans="1:22" ht="15.75" customHeight="1">
      <c r="A45" s="824">
        <v>33</v>
      </c>
      <c r="B45" s="832" t="s">
        <v>474</v>
      </c>
      <c r="C45" s="826">
        <v>44538</v>
      </c>
      <c r="D45" s="827">
        <v>66.505231102898975</v>
      </c>
      <c r="E45" s="827">
        <v>9.7800111264778486</v>
      </c>
      <c r="F45" s="827">
        <v>56.089619607843133</v>
      </c>
      <c r="G45" s="827">
        <v>2802.7799999999997</v>
      </c>
      <c r="H45" s="827">
        <v>60.93399999999999</v>
      </c>
      <c r="I45" s="827">
        <v>2522.502</v>
      </c>
      <c r="J45" s="827">
        <v>54.840599999999995</v>
      </c>
      <c r="K45" s="827">
        <f t="shared" si="0"/>
        <v>6.0933999999999955</v>
      </c>
      <c r="L45" s="828">
        <f t="shared" si="1"/>
        <v>11.029030734320983</v>
      </c>
      <c r="M45" s="827">
        <v>0</v>
      </c>
      <c r="N45" s="827">
        <v>0</v>
      </c>
      <c r="O45" s="829">
        <f t="shared" si="2"/>
        <v>49.356539999999995</v>
      </c>
      <c r="P45" s="818">
        <f t="shared" si="3"/>
        <v>2270.2518</v>
      </c>
      <c r="R45" s="829">
        <f t="shared" si="4"/>
        <v>18.918765</v>
      </c>
      <c r="T45" s="829">
        <f t="shared" si="5"/>
        <v>76.28524222937682</v>
      </c>
      <c r="V45" s="829">
        <f t="shared" si="6"/>
        <v>76.28524222937682</v>
      </c>
    </row>
    <row r="46" spans="1:22" ht="15.75" customHeight="1">
      <c r="A46" s="824">
        <v>34</v>
      </c>
      <c r="B46" s="832" t="s">
        <v>475</v>
      </c>
      <c r="C46" s="826">
        <v>44203</v>
      </c>
      <c r="D46" s="827">
        <v>62.89983732663827</v>
      </c>
      <c r="E46" s="827">
        <v>7.3350544786805703</v>
      </c>
      <c r="F46" s="827">
        <v>50.417639607843142</v>
      </c>
      <c r="G46" s="827">
        <v>2540.2600000000002</v>
      </c>
      <c r="H46" s="827">
        <v>54.631800000000005</v>
      </c>
      <c r="I46" s="827">
        <v>2286.2340000000004</v>
      </c>
      <c r="J46" s="827">
        <v>49.168620000000004</v>
      </c>
      <c r="K46" s="827">
        <f t="shared" si="0"/>
        <v>5.4631800000000013</v>
      </c>
      <c r="L46" s="828">
        <f t="shared" si="1"/>
        <v>8.5840740865237066</v>
      </c>
      <c r="M46" s="827">
        <v>0</v>
      </c>
      <c r="N46" s="827">
        <v>0</v>
      </c>
      <c r="O46" s="829">
        <f t="shared" si="2"/>
        <v>44.251758000000002</v>
      </c>
      <c r="P46" s="818">
        <f t="shared" si="3"/>
        <v>2057.6106000000004</v>
      </c>
      <c r="R46" s="829">
        <f t="shared" si="4"/>
        <v>17.146755000000002</v>
      </c>
      <c r="T46" s="829">
        <f t="shared" si="5"/>
        <v>70.234891805318838</v>
      </c>
      <c r="V46" s="829">
        <f t="shared" si="6"/>
        <v>70.234891805318838</v>
      </c>
    </row>
    <row r="47" spans="1:22" ht="15.75" customHeight="1">
      <c r="A47" s="824">
        <v>35</v>
      </c>
      <c r="B47" s="832" t="s">
        <v>476</v>
      </c>
      <c r="C47" s="826">
        <v>50550</v>
      </c>
      <c r="D47" s="827">
        <v>72.110886663633465</v>
      </c>
      <c r="E47" s="827">
        <v>14.215044360807617</v>
      </c>
      <c r="F47" s="827">
        <v>55.051919607843139</v>
      </c>
      <c r="G47" s="827">
        <v>2779.5299999999997</v>
      </c>
      <c r="H47" s="827">
        <v>59.780999999999999</v>
      </c>
      <c r="I47" s="827">
        <v>2501.5769999999998</v>
      </c>
      <c r="J47" s="827">
        <v>53.802900000000001</v>
      </c>
      <c r="K47" s="827">
        <f t="shared" si="0"/>
        <v>5.9780999999999977</v>
      </c>
      <c r="L47" s="828">
        <f t="shared" si="1"/>
        <v>15.464063968650755</v>
      </c>
      <c r="M47" s="827">
        <v>0</v>
      </c>
      <c r="N47" s="827">
        <v>0</v>
      </c>
      <c r="O47" s="829">
        <f t="shared" si="2"/>
        <v>48.422610000000006</v>
      </c>
      <c r="P47" s="818">
        <f t="shared" si="3"/>
        <v>2251.4193</v>
      </c>
      <c r="R47" s="829">
        <f t="shared" si="4"/>
        <v>18.761827499999999</v>
      </c>
      <c r="T47" s="829">
        <f t="shared" si="5"/>
        <v>86.325931024441076</v>
      </c>
      <c r="V47" s="829">
        <f t="shared" si="6"/>
        <v>86.325931024441076</v>
      </c>
    </row>
    <row r="48" spans="1:22" ht="15.75" customHeight="1">
      <c r="A48" s="824">
        <v>36</v>
      </c>
      <c r="B48" s="832" t="s">
        <v>491</v>
      </c>
      <c r="C48" s="826">
        <v>52995</v>
      </c>
      <c r="D48" s="827">
        <v>93.062704284132991</v>
      </c>
      <c r="E48" s="827">
        <v>28.132811426145167</v>
      </c>
      <c r="F48" s="827">
        <v>52.792469607843138</v>
      </c>
      <c r="G48" s="827">
        <v>2653.7400000000002</v>
      </c>
      <c r="H48" s="827">
        <v>57.270499999999998</v>
      </c>
      <c r="I48" s="827">
        <v>2388.3660000000004</v>
      </c>
      <c r="J48" s="827">
        <v>51.54345</v>
      </c>
      <c r="K48" s="827">
        <f t="shared" si="0"/>
        <v>5.7270499999999984</v>
      </c>
      <c r="L48" s="828">
        <f t="shared" si="1"/>
        <v>29.381831033988313</v>
      </c>
      <c r="M48" s="827">
        <v>0</v>
      </c>
      <c r="N48" s="827">
        <v>0</v>
      </c>
      <c r="O48" s="829">
        <f t="shared" si="2"/>
        <v>46.389105000000001</v>
      </c>
      <c r="P48" s="818">
        <f t="shared" si="3"/>
        <v>2149.5294000000004</v>
      </c>
      <c r="R48" s="829">
        <f t="shared" si="4"/>
        <v>17.912745000000001</v>
      </c>
      <c r="T48" s="829">
        <f t="shared" si="5"/>
        <v>121.19551571027816</v>
      </c>
      <c r="V48" s="829">
        <f t="shared" si="6"/>
        <v>121.19551571027816</v>
      </c>
    </row>
    <row r="49" spans="1:22" ht="15.75" customHeight="1">
      <c r="A49" s="824">
        <v>37</v>
      </c>
      <c r="B49" s="832" t="s">
        <v>477</v>
      </c>
      <c r="C49" s="826">
        <v>63100</v>
      </c>
      <c r="D49" s="827">
        <v>44.603449769830945</v>
      </c>
      <c r="E49" s="827">
        <v>-32.950027706751257</v>
      </c>
      <c r="F49" s="827">
        <v>111.52133960784313</v>
      </c>
      <c r="G49" s="827">
        <v>4084.16</v>
      </c>
      <c r="H49" s="827">
        <v>122.5248</v>
      </c>
      <c r="I49" s="827">
        <v>3675.7439999999997</v>
      </c>
      <c r="J49" s="827">
        <v>110.27231999999999</v>
      </c>
      <c r="K49" s="827">
        <f t="shared" si="0"/>
        <v>12.252480000000006</v>
      </c>
      <c r="L49" s="828">
        <f t="shared" si="1"/>
        <v>-31.701008098908119</v>
      </c>
      <c r="M49" s="827">
        <v>0</v>
      </c>
      <c r="N49" s="827">
        <v>0</v>
      </c>
      <c r="O49" s="829">
        <f t="shared" si="2"/>
        <v>99.245087999999996</v>
      </c>
      <c r="P49" s="818">
        <f t="shared" si="3"/>
        <v>3308.1695999999997</v>
      </c>
      <c r="R49" s="829">
        <f t="shared" si="4"/>
        <v>27.568079999999995</v>
      </c>
      <c r="T49" s="829">
        <f t="shared" si="5"/>
        <v>11.653422063079688</v>
      </c>
      <c r="V49" s="829">
        <f t="shared" si="6"/>
        <v>11.653422063079688</v>
      </c>
    </row>
    <row r="50" spans="1:22" ht="15.75" customHeight="1">
      <c r="A50" s="824">
        <v>38</v>
      </c>
      <c r="B50" s="832" t="s">
        <v>478</v>
      </c>
      <c r="C50" s="826">
        <v>93475</v>
      </c>
      <c r="D50" s="827">
        <v>121.17770431572285</v>
      </c>
      <c r="E50" s="827">
        <v>21.119648439026449</v>
      </c>
      <c r="F50" s="827">
        <v>103.01363960784313</v>
      </c>
      <c r="G50" s="827">
        <v>5234.6500000000005</v>
      </c>
      <c r="H50" s="827">
        <v>113.0718</v>
      </c>
      <c r="I50" s="827">
        <v>4711.1850000000004</v>
      </c>
      <c r="J50" s="827">
        <v>101.76461999999999</v>
      </c>
      <c r="K50" s="827">
        <f t="shared" si="0"/>
        <v>11.307180000000002</v>
      </c>
      <c r="L50" s="828">
        <f t="shared" si="1"/>
        <v>22.368668046869587</v>
      </c>
      <c r="M50" s="827">
        <v>0</v>
      </c>
      <c r="N50" s="827">
        <v>0</v>
      </c>
      <c r="O50" s="829">
        <f t="shared" si="2"/>
        <v>91.588158000000007</v>
      </c>
      <c r="P50" s="818">
        <f t="shared" si="3"/>
        <v>4240.0664999999999</v>
      </c>
      <c r="R50" s="829">
        <f t="shared" si="4"/>
        <v>35.333887500000003</v>
      </c>
      <c r="T50" s="829">
        <f t="shared" si="5"/>
        <v>142.29735275474928</v>
      </c>
      <c r="V50" s="829">
        <f t="shared" si="6"/>
        <v>142.29735275474928</v>
      </c>
    </row>
    <row r="51" spans="1:22" ht="15.75" customHeight="1">
      <c r="A51" s="824">
        <v>39</v>
      </c>
      <c r="B51" s="832" t="s">
        <v>479</v>
      </c>
      <c r="C51" s="826">
        <v>70834</v>
      </c>
      <c r="D51" s="827">
        <v>134.79323221057325</v>
      </c>
      <c r="E51" s="827">
        <v>42.890858488436649</v>
      </c>
      <c r="F51" s="827">
        <v>127.22642960784314</v>
      </c>
      <c r="G51" s="827">
        <v>4665.83</v>
      </c>
      <c r="H51" s="827">
        <v>139.97489999999999</v>
      </c>
      <c r="I51" s="827">
        <v>4199.2470000000003</v>
      </c>
      <c r="J51" s="827">
        <v>125.97741000000001</v>
      </c>
      <c r="K51" s="827">
        <f t="shared" si="0"/>
        <v>13.997489999999985</v>
      </c>
      <c r="L51" s="828">
        <f t="shared" si="1"/>
        <v>44.139878096279787</v>
      </c>
      <c r="M51" s="827">
        <v>0</v>
      </c>
      <c r="N51" s="827">
        <v>0</v>
      </c>
      <c r="O51" s="829">
        <f t="shared" si="2"/>
        <v>113.37966900000001</v>
      </c>
      <c r="P51" s="818">
        <f t="shared" si="3"/>
        <v>3779.3223000000003</v>
      </c>
      <c r="R51" s="829">
        <f t="shared" si="4"/>
        <v>31.494352500000002</v>
      </c>
      <c r="T51" s="829">
        <f t="shared" si="5"/>
        <v>177.68409069900991</v>
      </c>
      <c r="V51" s="829">
        <f t="shared" si="6"/>
        <v>177.68409069900991</v>
      </c>
    </row>
    <row r="52" spans="1:22" ht="15.75" customHeight="1">
      <c r="A52" s="824">
        <v>40</v>
      </c>
      <c r="B52" s="832" t="s">
        <v>480</v>
      </c>
      <c r="C52" s="826">
        <v>38366</v>
      </c>
      <c r="D52" s="827">
        <v>54.603983331195074</v>
      </c>
      <c r="E52" s="827">
        <v>9.5914303206353626</v>
      </c>
      <c r="F52" s="827">
        <v>43.841339607843139</v>
      </c>
      <c r="G52" s="827">
        <v>2200.6099999999997</v>
      </c>
      <c r="H52" s="827">
        <v>47.324799999999996</v>
      </c>
      <c r="I52" s="827">
        <v>1980.5489999999998</v>
      </c>
      <c r="J52" s="827">
        <v>42.592320000000001</v>
      </c>
      <c r="K52" s="827">
        <f t="shared" si="0"/>
        <v>4.7324799999999954</v>
      </c>
      <c r="L52" s="828">
        <f t="shared" si="1"/>
        <v>10.840449928478499</v>
      </c>
      <c r="M52" s="827">
        <v>0</v>
      </c>
      <c r="N52" s="827">
        <v>0</v>
      </c>
      <c r="O52" s="829">
        <f t="shared" si="2"/>
        <v>38.333088000000004</v>
      </c>
      <c r="P52" s="818">
        <f t="shared" si="3"/>
        <v>1782.4940999999997</v>
      </c>
      <c r="R52" s="829">
        <f t="shared" si="4"/>
        <v>14.854117499999997</v>
      </c>
      <c r="T52" s="829">
        <f t="shared" si="5"/>
        <v>64.195413651830435</v>
      </c>
      <c r="V52" s="829">
        <f t="shared" si="6"/>
        <v>64.195413651830435</v>
      </c>
    </row>
    <row r="53" spans="1:22" ht="15.75" customHeight="1">
      <c r="A53" s="824">
        <v>41</v>
      </c>
      <c r="B53" s="832" t="s">
        <v>481</v>
      </c>
      <c r="C53" s="826">
        <v>64260</v>
      </c>
      <c r="D53" s="827">
        <v>69.826814248848351</v>
      </c>
      <c r="E53" s="827">
        <v>-0.14490877879422598</v>
      </c>
      <c r="F53" s="827">
        <v>74.595599607843141</v>
      </c>
      <c r="G53" s="827">
        <v>2857.23</v>
      </c>
      <c r="H53" s="827">
        <v>81.496200000000002</v>
      </c>
      <c r="I53" s="827">
        <v>2571.5070000000001</v>
      </c>
      <c r="J53" s="827">
        <v>73.346580000000003</v>
      </c>
      <c r="K53" s="827">
        <f t="shared" si="0"/>
        <v>8.1496199999999988</v>
      </c>
      <c r="L53" s="828">
        <f t="shared" si="1"/>
        <v>1.1041108290489063</v>
      </c>
      <c r="M53" s="827">
        <v>0</v>
      </c>
      <c r="N53" s="827">
        <v>0</v>
      </c>
      <c r="O53" s="829">
        <f t="shared" si="2"/>
        <v>66.011921999999998</v>
      </c>
      <c r="P53" s="818">
        <f t="shared" si="3"/>
        <v>2314.3562999999999</v>
      </c>
      <c r="R53" s="829">
        <f t="shared" si="4"/>
        <v>19.286302500000001</v>
      </c>
      <c r="T53" s="829">
        <f t="shared" si="5"/>
        <v>69.681905470054119</v>
      </c>
      <c r="V53" s="829">
        <f t="shared" si="6"/>
        <v>69.681905470054119</v>
      </c>
    </row>
    <row r="54" spans="1:22" ht="15.75" customHeight="1">
      <c r="A54" s="824">
        <v>42</v>
      </c>
      <c r="B54" s="832" t="s">
        <v>482</v>
      </c>
      <c r="C54" s="826">
        <v>44583</v>
      </c>
      <c r="D54" s="827">
        <v>47.447842769558676</v>
      </c>
      <c r="E54" s="827">
        <v>-8.2203177805184868</v>
      </c>
      <c r="F54" s="827">
        <v>65.537819607843133</v>
      </c>
      <c r="G54" s="827">
        <v>2507.1</v>
      </c>
      <c r="H54" s="827">
        <v>71.432000000000002</v>
      </c>
      <c r="I54" s="827">
        <v>2256.39</v>
      </c>
      <c r="J54" s="827">
        <v>64.288799999999995</v>
      </c>
      <c r="K54" s="827">
        <f t="shared" si="0"/>
        <v>7.1432000000000073</v>
      </c>
      <c r="L54" s="828">
        <f t="shared" si="1"/>
        <v>-6.9712981726753469</v>
      </c>
      <c r="M54" s="827">
        <v>0</v>
      </c>
      <c r="N54" s="827">
        <v>0</v>
      </c>
      <c r="O54" s="829">
        <f t="shared" si="2"/>
        <v>57.859919999999995</v>
      </c>
      <c r="P54" s="818">
        <f t="shared" si="3"/>
        <v>2030.7509999999997</v>
      </c>
      <c r="R54" s="829">
        <f t="shared" si="4"/>
        <v>16.922924999999999</v>
      </c>
      <c r="T54" s="829">
        <f t="shared" si="5"/>
        <v>39.227524989040191</v>
      </c>
      <c r="V54" s="829">
        <f t="shared" si="6"/>
        <v>39.227524989040191</v>
      </c>
    </row>
    <row r="55" spans="1:22" ht="15.75" customHeight="1">
      <c r="A55" s="824">
        <v>43</v>
      </c>
      <c r="B55" s="832" t="s">
        <v>483</v>
      </c>
      <c r="C55" s="826">
        <v>25006</v>
      </c>
      <c r="D55" s="827">
        <v>36.264026301350412</v>
      </c>
      <c r="E55" s="827">
        <v>9.5105973898100178</v>
      </c>
      <c r="F55" s="827">
        <v>28.771019607843137</v>
      </c>
      <c r="G55" s="827">
        <v>1404.85</v>
      </c>
      <c r="H55" s="827">
        <v>30.58</v>
      </c>
      <c r="I55" s="827">
        <v>1264.3649999999998</v>
      </c>
      <c r="J55" s="827">
        <v>27.521999999999998</v>
      </c>
      <c r="K55" s="827">
        <f t="shared" si="0"/>
        <v>3.0579999999999998</v>
      </c>
      <c r="L55" s="828">
        <f t="shared" si="1"/>
        <v>10.759616997653154</v>
      </c>
      <c r="M55" s="827">
        <v>0</v>
      </c>
      <c r="N55" s="827">
        <v>0</v>
      </c>
      <c r="O55" s="829">
        <f t="shared" si="2"/>
        <v>24.7698</v>
      </c>
      <c r="P55" s="818">
        <f t="shared" si="3"/>
        <v>1137.9284999999998</v>
      </c>
      <c r="R55" s="829">
        <f t="shared" si="4"/>
        <v>9.4827374999999989</v>
      </c>
      <c r="T55" s="829">
        <f t="shared" si="5"/>
        <v>45.774623691160429</v>
      </c>
      <c r="V55" s="829">
        <f t="shared" si="6"/>
        <v>45.774623691160429</v>
      </c>
    </row>
    <row r="56" spans="1:22" ht="15.75" customHeight="1">
      <c r="A56" s="824">
        <v>44</v>
      </c>
      <c r="B56" s="832" t="s">
        <v>484</v>
      </c>
      <c r="C56" s="826">
        <v>21258</v>
      </c>
      <c r="D56" s="827">
        <v>43.31770056099073</v>
      </c>
      <c r="E56" s="827">
        <v>2.7543612931708603</v>
      </c>
      <c r="F56" s="827">
        <v>37.641419607843133</v>
      </c>
      <c r="G56" s="827">
        <v>1873.12</v>
      </c>
      <c r="H56" s="827">
        <v>40.436</v>
      </c>
      <c r="I56" s="827">
        <v>1685.808</v>
      </c>
      <c r="J56" s="827">
        <v>36.392399999999995</v>
      </c>
      <c r="K56" s="827">
        <f t="shared" si="0"/>
        <v>4.043600000000005</v>
      </c>
      <c r="L56" s="828">
        <f t="shared" si="1"/>
        <v>4.0033809010139976</v>
      </c>
      <c r="M56" s="827">
        <v>0</v>
      </c>
      <c r="N56" s="827">
        <v>0</v>
      </c>
      <c r="O56" s="829">
        <f t="shared" si="2"/>
        <v>32.753159999999994</v>
      </c>
      <c r="P56" s="818">
        <f t="shared" si="3"/>
        <v>1517.2272</v>
      </c>
      <c r="R56" s="829">
        <f t="shared" si="4"/>
        <v>12.643560000000001</v>
      </c>
      <c r="T56" s="829">
        <f t="shared" si="5"/>
        <v>46.072061854161589</v>
      </c>
      <c r="V56" s="829">
        <f t="shared" si="6"/>
        <v>46.072061854161589</v>
      </c>
    </row>
    <row r="57" spans="1:22" ht="15.75" customHeight="1">
      <c r="A57" s="824">
        <v>45</v>
      </c>
      <c r="B57" s="832" t="s">
        <v>485</v>
      </c>
      <c r="C57" s="826">
        <v>51855</v>
      </c>
      <c r="D57" s="827">
        <v>101.53021992213029</v>
      </c>
      <c r="E57" s="827">
        <v>7.010246259033809</v>
      </c>
      <c r="F57" s="827">
        <v>49.851089607843143</v>
      </c>
      <c r="G57" s="827">
        <v>2416.4500000000003</v>
      </c>
      <c r="H57" s="827">
        <v>54.002300000000005</v>
      </c>
      <c r="I57" s="827">
        <v>2174.8050000000003</v>
      </c>
      <c r="J57" s="827">
        <v>48.602070000000005</v>
      </c>
      <c r="K57" s="827">
        <f t="shared" si="0"/>
        <v>5.4002300000000005</v>
      </c>
      <c r="L57" s="828">
        <f t="shared" si="1"/>
        <v>8.2592658668769445</v>
      </c>
      <c r="M57" s="827">
        <v>0</v>
      </c>
      <c r="N57" s="827">
        <v>0</v>
      </c>
      <c r="O57" s="829">
        <f t="shared" si="2"/>
        <v>43.741863000000002</v>
      </c>
      <c r="P57" s="818">
        <f t="shared" si="3"/>
        <v>1957.3245000000002</v>
      </c>
      <c r="R57" s="829">
        <f t="shared" si="4"/>
        <v>16.311037500000001</v>
      </c>
      <c r="T57" s="829">
        <f t="shared" si="5"/>
        <v>108.54046618116409</v>
      </c>
      <c r="V57" s="829">
        <f t="shared" si="6"/>
        <v>108.54046618116409</v>
      </c>
    </row>
    <row r="58" spans="1:22" ht="15.75" customHeight="1">
      <c r="A58" s="824">
        <v>46</v>
      </c>
      <c r="B58" s="832" t="s">
        <v>486</v>
      </c>
      <c r="C58" s="826">
        <v>47615</v>
      </c>
      <c r="D58" s="827">
        <v>127.29243985576154</v>
      </c>
      <c r="E58" s="827">
        <v>53.338919106019446</v>
      </c>
      <c r="F58" s="827">
        <v>80.303129607843132</v>
      </c>
      <c r="G58" s="827">
        <v>2927.9300000000003</v>
      </c>
      <c r="H58" s="827">
        <v>87.837900000000005</v>
      </c>
      <c r="I58" s="827">
        <v>2635.1370000000002</v>
      </c>
      <c r="J58" s="827">
        <v>79.054109999999994</v>
      </c>
      <c r="K58" s="827">
        <f t="shared" si="0"/>
        <v>8.7837900000000104</v>
      </c>
      <c r="L58" s="828">
        <f t="shared" si="1"/>
        <v>54.587938713862584</v>
      </c>
      <c r="M58" s="827">
        <v>0</v>
      </c>
      <c r="N58" s="827">
        <v>0</v>
      </c>
      <c r="O58" s="829">
        <f t="shared" si="2"/>
        <v>71.148698999999993</v>
      </c>
      <c r="P58" s="818">
        <f t="shared" si="3"/>
        <v>2371.6233000000002</v>
      </c>
      <c r="R58" s="829">
        <f t="shared" si="4"/>
        <v>19.763527500000002</v>
      </c>
      <c r="T58" s="829">
        <f t="shared" si="5"/>
        <v>180.63135896178099</v>
      </c>
      <c r="V58" s="829">
        <f t="shared" si="6"/>
        <v>180.63135896178099</v>
      </c>
    </row>
    <row r="59" spans="1:22" ht="15.75" customHeight="1">
      <c r="A59" s="824">
        <v>47</v>
      </c>
      <c r="B59" s="832" t="s">
        <v>487</v>
      </c>
      <c r="C59" s="826">
        <v>55434</v>
      </c>
      <c r="D59" s="827">
        <v>113.76686285570534</v>
      </c>
      <c r="E59" s="827">
        <v>51.57433004478721</v>
      </c>
      <c r="F59" s="827">
        <v>86.420249607843132</v>
      </c>
      <c r="G59" s="827">
        <v>3154.49</v>
      </c>
      <c r="H59" s="827">
        <v>94.634699999999995</v>
      </c>
      <c r="I59" s="827">
        <v>2839.0409999999997</v>
      </c>
      <c r="J59" s="827">
        <v>85.171229999999994</v>
      </c>
      <c r="K59" s="827">
        <f t="shared" si="0"/>
        <v>9.4634700000000009</v>
      </c>
      <c r="L59" s="828">
        <f t="shared" si="1"/>
        <v>52.823349652630341</v>
      </c>
      <c r="M59" s="827">
        <v>0</v>
      </c>
      <c r="N59" s="827">
        <v>0</v>
      </c>
      <c r="O59" s="829">
        <f t="shared" si="2"/>
        <v>76.654106999999996</v>
      </c>
      <c r="P59" s="818">
        <f t="shared" si="3"/>
        <v>2555.1368999999995</v>
      </c>
      <c r="R59" s="829">
        <f t="shared" si="4"/>
        <v>21.292807499999999</v>
      </c>
      <c r="T59" s="829">
        <f t="shared" si="5"/>
        <v>165.34119290049256</v>
      </c>
      <c r="V59" s="829">
        <f t="shared" si="6"/>
        <v>165.34119290049256</v>
      </c>
    </row>
    <row r="60" spans="1:22" ht="15.75" customHeight="1">
      <c r="A60" s="824">
        <v>48</v>
      </c>
      <c r="B60" s="832" t="s">
        <v>492</v>
      </c>
      <c r="C60" s="826">
        <v>74521</v>
      </c>
      <c r="D60" s="827">
        <v>110.23399981677201</v>
      </c>
      <c r="E60" s="827">
        <v>19.963334737822091</v>
      </c>
      <c r="F60" s="827">
        <v>91.007459607843131</v>
      </c>
      <c r="G60" s="827">
        <v>4636.22</v>
      </c>
      <c r="H60" s="827">
        <v>99.731599999999986</v>
      </c>
      <c r="I60" s="827">
        <v>4172.5980000000009</v>
      </c>
      <c r="J60" s="827">
        <v>89.758439999999993</v>
      </c>
      <c r="K60" s="827">
        <f t="shared" si="0"/>
        <v>9.9731599999999929</v>
      </c>
      <c r="L60" s="828">
        <f t="shared" si="1"/>
        <v>21.212354345665233</v>
      </c>
      <c r="M60" s="827">
        <v>0</v>
      </c>
      <c r="N60" s="827">
        <v>0</v>
      </c>
      <c r="O60" s="829">
        <f t="shared" si="2"/>
        <v>80.782595999999998</v>
      </c>
      <c r="P60" s="818">
        <f t="shared" si="3"/>
        <v>3755.3382000000006</v>
      </c>
      <c r="R60" s="829">
        <f t="shared" si="4"/>
        <v>31.294485000000005</v>
      </c>
      <c r="T60" s="829">
        <f t="shared" si="5"/>
        <v>130.19733455459411</v>
      </c>
      <c r="V60" s="829">
        <f t="shared" si="6"/>
        <v>130.19733455459411</v>
      </c>
    </row>
    <row r="61" spans="1:22" ht="15">
      <c r="A61" s="824">
        <v>49</v>
      </c>
      <c r="B61" s="832" t="s">
        <v>493</v>
      </c>
      <c r="C61" s="826">
        <v>43624</v>
      </c>
      <c r="D61" s="827">
        <v>62.51509783722971</v>
      </c>
      <c r="E61" s="827">
        <v>14.059023692346022</v>
      </c>
      <c r="F61" s="827">
        <v>46.196909607843146</v>
      </c>
      <c r="G61" s="827">
        <v>2303.33</v>
      </c>
      <c r="H61" s="827">
        <v>49.942100000000003</v>
      </c>
      <c r="I61" s="827">
        <v>2072.9969999999998</v>
      </c>
      <c r="J61" s="827">
        <v>44.947890000000008</v>
      </c>
      <c r="K61" s="827">
        <f t="shared" si="0"/>
        <v>4.9942099999999954</v>
      </c>
      <c r="L61" s="828">
        <f t="shared" si="1"/>
        <v>15.308043300189162</v>
      </c>
      <c r="M61" s="827">
        <v>0</v>
      </c>
      <c r="N61" s="827">
        <v>0</v>
      </c>
      <c r="O61" s="829">
        <f t="shared" si="2"/>
        <v>40.453101000000004</v>
      </c>
      <c r="P61" s="818">
        <f t="shared" si="3"/>
        <v>1865.6972999999998</v>
      </c>
      <c r="R61" s="829">
        <f t="shared" si="4"/>
        <v>15.547477499999998</v>
      </c>
      <c r="T61" s="829">
        <f t="shared" si="5"/>
        <v>76.574121529575734</v>
      </c>
      <c r="V61" s="829">
        <f t="shared" si="6"/>
        <v>76.574121529575734</v>
      </c>
    </row>
    <row r="62" spans="1:22" ht="15">
      <c r="A62" s="824">
        <v>50</v>
      </c>
      <c r="B62" s="832" t="s">
        <v>488</v>
      </c>
      <c r="C62" s="826">
        <v>26872</v>
      </c>
      <c r="D62" s="827">
        <v>24.577305649464797</v>
      </c>
      <c r="E62" s="827">
        <v>-9.9985107992846753</v>
      </c>
      <c r="F62" s="827">
        <v>45.914759607843138</v>
      </c>
      <c r="G62" s="827">
        <v>1741.94</v>
      </c>
      <c r="H62" s="827">
        <v>49.628599999999999</v>
      </c>
      <c r="I62" s="827">
        <v>1567.7460000000001</v>
      </c>
      <c r="J62" s="827">
        <v>44.66574</v>
      </c>
      <c r="K62" s="827">
        <f t="shared" si="0"/>
        <v>4.9628599999999992</v>
      </c>
      <c r="L62" s="828">
        <f t="shared" si="1"/>
        <v>-8.7494911914415354</v>
      </c>
      <c r="M62" s="827">
        <v>0</v>
      </c>
      <c r="N62" s="827">
        <v>0</v>
      </c>
      <c r="O62" s="829">
        <f t="shared" si="2"/>
        <v>40.199165999999998</v>
      </c>
      <c r="P62" s="818">
        <f t="shared" si="3"/>
        <v>1410.9714000000001</v>
      </c>
      <c r="R62" s="829">
        <f t="shared" si="4"/>
        <v>11.758095000000001</v>
      </c>
      <c r="T62" s="829">
        <f t="shared" si="5"/>
        <v>14.578794850180122</v>
      </c>
      <c r="V62" s="829">
        <f t="shared" si="6"/>
        <v>14.578794850180122</v>
      </c>
    </row>
    <row r="63" spans="1:22" ht="15">
      <c r="A63" s="824">
        <v>51</v>
      </c>
      <c r="B63" s="832" t="s">
        <v>494</v>
      </c>
      <c r="C63" s="826">
        <v>53025</v>
      </c>
      <c r="D63" s="827">
        <v>86.936501900800209</v>
      </c>
      <c r="E63" s="827">
        <v>9.6229762654988278</v>
      </c>
      <c r="F63" s="827">
        <v>71.155079607843135</v>
      </c>
      <c r="G63" s="827">
        <v>3611.8199999999997</v>
      </c>
      <c r="H63" s="827">
        <v>77.673400000000001</v>
      </c>
      <c r="I63" s="827">
        <v>3250.6379999999999</v>
      </c>
      <c r="J63" s="827">
        <v>69.906059999999997</v>
      </c>
      <c r="K63" s="827">
        <f t="shared" si="0"/>
        <v>7.7673400000000044</v>
      </c>
      <c r="L63" s="828">
        <f t="shared" si="1"/>
        <v>10.871995873341973</v>
      </c>
      <c r="M63" s="827">
        <v>0</v>
      </c>
      <c r="N63" s="827">
        <v>0</v>
      </c>
      <c r="O63" s="829">
        <f t="shared" si="2"/>
        <v>62.915453999999997</v>
      </c>
      <c r="P63" s="818">
        <f t="shared" si="3"/>
        <v>2925.5742</v>
      </c>
      <c r="R63" s="829">
        <f t="shared" si="4"/>
        <v>24.379784999999998</v>
      </c>
      <c r="T63" s="829">
        <f t="shared" si="5"/>
        <v>96.559478166299044</v>
      </c>
      <c r="V63" s="829">
        <f t="shared" si="6"/>
        <v>96.559478166299044</v>
      </c>
    </row>
    <row r="64" spans="1:22" s="836" customFormat="1" ht="15">
      <c r="A64" s="1390" t="s">
        <v>57</v>
      </c>
      <c r="B64" s="1391"/>
      <c r="C64" s="834">
        <f t="shared" ref="C64:L64" si="7">SUM(C13:C63)</f>
        <v>2318261</v>
      </c>
      <c r="D64" s="828">
        <f t="shared" si="7"/>
        <v>3494.4715974199999</v>
      </c>
      <c r="E64" s="828">
        <f t="shared" si="7"/>
        <v>537.66159741999979</v>
      </c>
      <c r="F64" s="828">
        <f t="shared" si="7"/>
        <v>2956.8114700000006</v>
      </c>
      <c r="G64" s="828">
        <f t="shared" si="7"/>
        <v>137152.17000000001</v>
      </c>
      <c r="H64" s="828">
        <f t="shared" si="7"/>
        <v>3214.5683000000013</v>
      </c>
      <c r="I64" s="828">
        <f t="shared" si="7"/>
        <v>123436.95300000001</v>
      </c>
      <c r="J64" s="828">
        <f t="shared" si="7"/>
        <v>2893.1114699999994</v>
      </c>
      <c r="K64" s="828">
        <f t="shared" si="7"/>
        <v>321.45683000000002</v>
      </c>
      <c r="L64" s="828">
        <f t="shared" si="7"/>
        <v>601.36159741999973</v>
      </c>
      <c r="M64" s="828">
        <v>0</v>
      </c>
      <c r="N64" s="828">
        <v>0</v>
      </c>
      <c r="O64" s="835">
        <f>SUM(O13:O63)</f>
        <v>2603.8003229999999</v>
      </c>
    </row>
    <row r="65" spans="1:15">
      <c r="H65" s="829"/>
      <c r="J65" s="829"/>
    </row>
    <row r="66" spans="1:15">
      <c r="H66" s="829"/>
      <c r="J66" s="829"/>
    </row>
    <row r="67" spans="1:15">
      <c r="E67" s="829"/>
      <c r="H67" s="829"/>
      <c r="J67" s="829"/>
    </row>
    <row r="69" spans="1:15" ht="15.75" customHeight="1">
      <c r="A69" s="837"/>
      <c r="F69" s="829"/>
      <c r="G69" s="829"/>
      <c r="H69" s="829"/>
      <c r="I69" s="829"/>
      <c r="J69" s="829"/>
    </row>
    <row r="70" spans="1:15" ht="15.75" customHeight="1">
      <c r="A70" s="1384" t="s">
        <v>6</v>
      </c>
      <c r="B70" s="1384"/>
      <c r="C70" s="1384"/>
      <c r="D70" s="1384"/>
      <c r="E70" s="1384"/>
      <c r="F70" s="1384"/>
      <c r="G70" s="1384"/>
      <c r="H70" s="1384"/>
      <c r="I70" s="1384"/>
      <c r="J70" s="1384"/>
      <c r="K70" s="1384"/>
      <c r="L70" s="1384"/>
      <c r="M70" s="838"/>
      <c r="N70" s="838"/>
      <c r="O70" s="839"/>
    </row>
    <row r="71" spans="1:15" ht="15.75" customHeight="1">
      <c r="A71" s="1384" t="s">
        <v>502</v>
      </c>
      <c r="B71" s="1384"/>
      <c r="C71" s="1384"/>
      <c r="D71" s="1384"/>
      <c r="E71" s="1384"/>
      <c r="F71" s="1384"/>
      <c r="G71" s="1384"/>
      <c r="H71" s="1384"/>
      <c r="I71" s="1384"/>
      <c r="J71" s="1384"/>
      <c r="K71" s="1384"/>
      <c r="L71" s="1384"/>
      <c r="M71" s="838"/>
      <c r="N71" s="838"/>
      <c r="O71" s="839"/>
    </row>
    <row r="72" spans="1:15">
      <c r="A72" s="400" t="s">
        <v>13</v>
      </c>
      <c r="B72" s="400"/>
      <c r="C72" s="400"/>
      <c r="D72" s="400"/>
      <c r="E72" s="400"/>
      <c r="F72" s="400"/>
      <c r="G72" s="400"/>
      <c r="H72" s="839"/>
      <c r="I72" s="839"/>
      <c r="J72" s="839"/>
      <c r="K72" s="839"/>
      <c r="L72" s="1377" t="s">
        <v>55</v>
      </c>
      <c r="M72" s="1377"/>
      <c r="N72" s="1377"/>
      <c r="O72" s="1377"/>
    </row>
    <row r="73" spans="1:15">
      <c r="A73" s="400"/>
      <c r="B73" s="839"/>
      <c r="C73" s="839"/>
      <c r="D73" s="839"/>
      <c r="E73" s="839"/>
      <c r="F73" s="839"/>
      <c r="G73" s="839"/>
      <c r="H73" s="839"/>
      <c r="I73" s="839"/>
      <c r="J73" s="839"/>
      <c r="K73" s="839"/>
      <c r="L73" s="839"/>
      <c r="M73" s="839"/>
      <c r="N73" s="839"/>
      <c r="O73" s="839"/>
    </row>
    <row r="76" spans="1:15">
      <c r="F76" s="829" t="e">
        <f>F64+#REF!</f>
        <v>#REF!</v>
      </c>
    </row>
  </sheetData>
  <mergeCells count="22">
    <mergeCell ref="A70:L70"/>
    <mergeCell ref="A71:L71"/>
    <mergeCell ref="L72:O72"/>
    <mergeCell ref="I9:J10"/>
    <mergeCell ref="K9:K11"/>
    <mergeCell ref="L9:L11"/>
    <mergeCell ref="M9:M11"/>
    <mergeCell ref="N9:N11"/>
    <mergeCell ref="A64:B64"/>
    <mergeCell ref="A9:A11"/>
    <mergeCell ref="B9:B11"/>
    <mergeCell ref="D9:D11"/>
    <mergeCell ref="E9:E11"/>
    <mergeCell ref="F9:F11"/>
    <mergeCell ref="G9:H10"/>
    <mergeCell ref="A8:B8"/>
    <mergeCell ref="H8:N8"/>
    <mergeCell ref="L1:N1"/>
    <mergeCell ref="A3:N3"/>
    <mergeCell ref="A4:N4"/>
    <mergeCell ref="A6:N6"/>
    <mergeCell ref="M7:N7"/>
  </mergeCells>
  <printOptions horizontalCentered="1"/>
  <pageMargins left="0.15748031496062992" right="0.15748031496062992" top="0.23622047244094491" bottom="0" header="0.31496062992125984" footer="0.31496062992125984"/>
  <pageSetup paperSize="9" scale="83" orientation="landscape" r:id="rId1"/>
  <rowBreaks count="1" manualBreakCount="1">
    <brk id="37" max="1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S72"/>
  <sheetViews>
    <sheetView view="pageBreakPreview" zoomScale="115" zoomScaleSheetLayoutView="115" workbookViewId="0">
      <pane ySplit="9" topLeftCell="A53" activePane="bottomLeft" state="frozen"/>
      <selection activeCell="A67" sqref="A67:L67"/>
      <selection pane="bottomLeft" activeCell="A67" sqref="A67:L67"/>
    </sheetView>
  </sheetViews>
  <sheetFormatPr defaultColWidth="9.140625" defaultRowHeight="12.75"/>
  <cols>
    <col min="1" max="1" width="5.5703125" style="285" customWidth="1"/>
    <col min="2" max="2" width="12.140625" style="285" customWidth="1"/>
    <col min="3" max="3" width="10.5703125" style="285" customWidth="1"/>
    <col min="4" max="4" width="9.85546875" style="285" customWidth="1"/>
    <col min="5" max="5" width="8.7109375" style="285" customWidth="1"/>
    <col min="6" max="6" width="10.85546875" style="285" customWidth="1"/>
    <col min="7" max="7" width="15.85546875" style="285" customWidth="1"/>
    <col min="8" max="8" width="12.42578125" style="285" customWidth="1"/>
    <col min="9" max="9" width="12.140625" style="285" customWidth="1"/>
    <col min="10" max="10" width="9" style="285" customWidth="1"/>
    <col min="11" max="11" width="12" style="285" customWidth="1"/>
    <col min="12" max="12" width="17.28515625" style="285" customWidth="1"/>
    <col min="13" max="13" width="9.140625" style="285" hidden="1" customWidth="1"/>
    <col min="14" max="16384" width="9.140625" style="285"/>
  </cols>
  <sheetData>
    <row r="1" spans="1:19" customFormat="1" ht="15">
      <c r="D1" s="30"/>
      <c r="E1" s="30"/>
      <c r="F1" s="30"/>
      <c r="G1" s="30"/>
      <c r="H1" s="30"/>
      <c r="I1" s="30"/>
      <c r="J1" s="30"/>
      <c r="K1" s="30"/>
      <c r="L1" s="1208" t="s">
        <v>291</v>
      </c>
      <c r="M1" s="1208"/>
      <c r="N1" s="1208"/>
      <c r="O1" s="37"/>
      <c r="P1" s="37"/>
    </row>
    <row r="2" spans="1:19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39"/>
      <c r="N2" s="39"/>
      <c r="O2" s="39"/>
      <c r="P2" s="39"/>
    </row>
    <row r="3" spans="1:19" customFormat="1" ht="20.25">
      <c r="A3" s="1212" t="s">
        <v>507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38"/>
      <c r="N3" s="38"/>
      <c r="O3" s="38"/>
      <c r="P3" s="38"/>
    </row>
    <row r="4" spans="1:19" ht="19.5" customHeight="1">
      <c r="A4" s="1211" t="s">
        <v>680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  <c r="L4" s="1211"/>
    </row>
    <row r="5" spans="1:19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>
      <c r="A6" s="1151" t="s">
        <v>96</v>
      </c>
      <c r="B6" s="1151"/>
      <c r="F6" s="1203" t="s">
        <v>11</v>
      </c>
      <c r="G6" s="1203"/>
      <c r="H6" s="1203"/>
      <c r="I6" s="1203"/>
      <c r="J6" s="1203"/>
      <c r="K6" s="1203"/>
      <c r="L6" s="1203"/>
    </row>
    <row r="7" spans="1:19">
      <c r="A7" s="11"/>
      <c r="F7" s="467"/>
      <c r="G7" s="83"/>
      <c r="H7" s="83"/>
      <c r="I7" s="1207" t="s">
        <v>676</v>
      </c>
      <c r="J7" s="1207"/>
      <c r="K7" s="1207"/>
      <c r="L7" s="1207"/>
    </row>
    <row r="8" spans="1:19" s="11" customFormat="1">
      <c r="A8" s="1204" t="s">
        <v>1</v>
      </c>
      <c r="B8" s="1204" t="s">
        <v>2</v>
      </c>
      <c r="C8" s="1205" t="s">
        <v>16</v>
      </c>
      <c r="D8" s="1206"/>
      <c r="E8" s="1206"/>
      <c r="F8" s="1206"/>
      <c r="G8" s="1206"/>
      <c r="H8" s="1205" t="s">
        <v>17</v>
      </c>
      <c r="I8" s="1206"/>
      <c r="J8" s="1206"/>
      <c r="K8" s="1206"/>
      <c r="L8" s="1206"/>
      <c r="R8" s="24"/>
      <c r="S8" s="25"/>
    </row>
    <row r="9" spans="1:19" s="11" customFormat="1" ht="63.75">
      <c r="A9" s="1204"/>
      <c r="B9" s="1204"/>
      <c r="C9" s="468" t="s">
        <v>677</v>
      </c>
      <c r="D9" s="468" t="s">
        <v>505</v>
      </c>
      <c r="E9" s="468" t="s">
        <v>41</v>
      </c>
      <c r="F9" s="468" t="s">
        <v>42</v>
      </c>
      <c r="G9" s="468" t="s">
        <v>248</v>
      </c>
      <c r="H9" s="468" t="s">
        <v>677</v>
      </c>
      <c r="I9" s="468" t="s">
        <v>505</v>
      </c>
      <c r="J9" s="468" t="s">
        <v>41</v>
      </c>
      <c r="K9" s="468" t="s">
        <v>42</v>
      </c>
      <c r="L9" s="468" t="s">
        <v>249</v>
      </c>
    </row>
    <row r="10" spans="1:19" s="11" customFormat="1">
      <c r="A10" s="468">
        <v>1</v>
      </c>
      <c r="B10" s="468">
        <v>2</v>
      </c>
      <c r="C10" s="468">
        <v>3</v>
      </c>
      <c r="D10" s="468">
        <v>4</v>
      </c>
      <c r="E10" s="468">
        <v>5</v>
      </c>
      <c r="F10" s="468">
        <v>6</v>
      </c>
      <c r="G10" s="468">
        <v>7</v>
      </c>
      <c r="H10" s="468">
        <v>8</v>
      </c>
      <c r="I10" s="468">
        <v>9</v>
      </c>
      <c r="J10" s="468">
        <v>10</v>
      </c>
      <c r="K10" s="468">
        <v>11</v>
      </c>
      <c r="L10" s="468">
        <v>12</v>
      </c>
    </row>
    <row r="11" spans="1:19">
      <c r="A11" s="559">
        <v>1</v>
      </c>
      <c r="B11" s="557" t="s">
        <v>501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>
        <v>0</v>
      </c>
      <c r="K11" s="560">
        <v>0</v>
      </c>
      <c r="L11" s="560">
        <v>0</v>
      </c>
    </row>
    <row r="12" spans="1:19">
      <c r="A12" s="559">
        <v>2</v>
      </c>
      <c r="B12" s="557" t="s">
        <v>445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>
        <v>0</v>
      </c>
      <c r="K12" s="560">
        <v>0</v>
      </c>
      <c r="L12" s="560">
        <v>0</v>
      </c>
    </row>
    <row r="13" spans="1:19">
      <c r="A13" s="559">
        <v>3</v>
      </c>
      <c r="B13" s="557" t="s">
        <v>497</v>
      </c>
      <c r="C13" s="560">
        <v>0</v>
      </c>
      <c r="D13" s="560">
        <v>0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>
        <v>0</v>
      </c>
      <c r="K13" s="560">
        <v>0</v>
      </c>
      <c r="L13" s="560">
        <v>0</v>
      </c>
    </row>
    <row r="14" spans="1:19">
      <c r="A14" s="559">
        <v>4</v>
      </c>
      <c r="B14" s="557" t="s">
        <v>447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>
        <v>0</v>
      </c>
      <c r="K14" s="560">
        <v>0</v>
      </c>
      <c r="L14" s="560">
        <v>0</v>
      </c>
    </row>
    <row r="15" spans="1:19">
      <c r="A15" s="559">
        <v>5</v>
      </c>
      <c r="B15" s="561" t="s">
        <v>448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>
        <v>0</v>
      </c>
      <c r="K15" s="560">
        <v>0</v>
      </c>
      <c r="L15" s="560">
        <v>0</v>
      </c>
    </row>
    <row r="16" spans="1:19">
      <c r="A16" s="559">
        <v>6</v>
      </c>
      <c r="B16" s="561" t="s">
        <v>449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>
        <v>0</v>
      </c>
      <c r="K16" s="560">
        <v>0</v>
      </c>
      <c r="L16" s="560">
        <v>0</v>
      </c>
    </row>
    <row r="17" spans="1:12">
      <c r="A17" s="559">
        <v>7</v>
      </c>
      <c r="B17" s="561" t="s">
        <v>450</v>
      </c>
      <c r="C17" s="560">
        <v>0</v>
      </c>
      <c r="D17" s="560">
        <v>0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0</v>
      </c>
    </row>
    <row r="18" spans="1:12">
      <c r="A18" s="559">
        <v>8</v>
      </c>
      <c r="B18" s="561" t="s">
        <v>451</v>
      </c>
      <c r="C18" s="560">
        <v>0</v>
      </c>
      <c r="D18" s="560">
        <v>0</v>
      </c>
      <c r="E18" s="560">
        <v>0</v>
      </c>
      <c r="F18" s="560">
        <v>0</v>
      </c>
      <c r="G18" s="560">
        <v>0</v>
      </c>
      <c r="H18" s="560">
        <v>0</v>
      </c>
      <c r="I18" s="560">
        <v>0</v>
      </c>
      <c r="J18" s="560">
        <v>0</v>
      </c>
      <c r="K18" s="560">
        <v>0</v>
      </c>
      <c r="L18" s="560">
        <v>0</v>
      </c>
    </row>
    <row r="19" spans="1:12">
      <c r="A19" s="559">
        <v>9</v>
      </c>
      <c r="B19" s="561" t="s">
        <v>452</v>
      </c>
      <c r="C19" s="560">
        <v>0</v>
      </c>
      <c r="D19" s="560">
        <v>0</v>
      </c>
      <c r="E19" s="560">
        <v>0</v>
      </c>
      <c r="F19" s="560">
        <v>0</v>
      </c>
      <c r="G19" s="560">
        <v>0</v>
      </c>
      <c r="H19" s="560">
        <v>0</v>
      </c>
      <c r="I19" s="560">
        <v>0</v>
      </c>
      <c r="J19" s="560">
        <v>0</v>
      </c>
      <c r="K19" s="560">
        <v>0</v>
      </c>
      <c r="L19" s="560">
        <v>0</v>
      </c>
    </row>
    <row r="20" spans="1:12">
      <c r="A20" s="559">
        <v>10</v>
      </c>
      <c r="B20" s="561" t="s">
        <v>453</v>
      </c>
      <c r="C20" s="560">
        <v>0</v>
      </c>
      <c r="D20" s="560">
        <v>0</v>
      </c>
      <c r="E20" s="560">
        <v>0</v>
      </c>
      <c r="F20" s="560">
        <v>0</v>
      </c>
      <c r="G20" s="560">
        <v>0</v>
      </c>
      <c r="H20" s="560">
        <v>0</v>
      </c>
      <c r="I20" s="560">
        <v>0</v>
      </c>
      <c r="J20" s="560">
        <v>0</v>
      </c>
      <c r="K20" s="560">
        <v>0</v>
      </c>
      <c r="L20" s="560">
        <v>0</v>
      </c>
    </row>
    <row r="21" spans="1:12">
      <c r="A21" s="559">
        <v>11</v>
      </c>
      <c r="B21" s="561" t="s">
        <v>454</v>
      </c>
      <c r="C21" s="560">
        <v>0</v>
      </c>
      <c r="D21" s="560">
        <v>0</v>
      </c>
      <c r="E21" s="560">
        <v>0</v>
      </c>
      <c r="F21" s="560">
        <v>0</v>
      </c>
      <c r="G21" s="560">
        <v>0</v>
      </c>
      <c r="H21" s="560">
        <v>0</v>
      </c>
      <c r="I21" s="560">
        <v>0</v>
      </c>
      <c r="J21" s="560">
        <v>0</v>
      </c>
      <c r="K21" s="560">
        <v>0</v>
      </c>
      <c r="L21" s="560">
        <v>0</v>
      </c>
    </row>
    <row r="22" spans="1:12">
      <c r="A22" s="559">
        <v>12</v>
      </c>
      <c r="B22" s="561" t="s">
        <v>455</v>
      </c>
      <c r="C22" s="560">
        <v>0</v>
      </c>
      <c r="D22" s="560">
        <v>0</v>
      </c>
      <c r="E22" s="560">
        <v>0</v>
      </c>
      <c r="F22" s="560">
        <v>0</v>
      </c>
      <c r="G22" s="560">
        <v>0</v>
      </c>
      <c r="H22" s="560">
        <v>0</v>
      </c>
      <c r="I22" s="560">
        <v>0</v>
      </c>
      <c r="J22" s="560">
        <v>0</v>
      </c>
      <c r="K22" s="560">
        <v>0</v>
      </c>
      <c r="L22" s="560">
        <v>0</v>
      </c>
    </row>
    <row r="23" spans="1:12">
      <c r="A23" s="559">
        <v>13</v>
      </c>
      <c r="B23" s="561" t="s">
        <v>456</v>
      </c>
      <c r="C23" s="560">
        <v>0</v>
      </c>
      <c r="D23" s="560">
        <v>0</v>
      </c>
      <c r="E23" s="560">
        <v>0</v>
      </c>
      <c r="F23" s="560">
        <v>0</v>
      </c>
      <c r="G23" s="560">
        <v>0</v>
      </c>
      <c r="H23" s="560">
        <v>0</v>
      </c>
      <c r="I23" s="560">
        <v>0</v>
      </c>
      <c r="J23" s="560">
        <v>0</v>
      </c>
      <c r="K23" s="560">
        <v>0</v>
      </c>
      <c r="L23" s="560">
        <v>0</v>
      </c>
    </row>
    <row r="24" spans="1:12">
      <c r="A24" s="559">
        <v>14</v>
      </c>
      <c r="B24" s="561" t="s">
        <v>457</v>
      </c>
      <c r="C24" s="560">
        <v>0</v>
      </c>
      <c r="D24" s="560">
        <v>0</v>
      </c>
      <c r="E24" s="560">
        <v>0</v>
      </c>
      <c r="F24" s="560">
        <v>0</v>
      </c>
      <c r="G24" s="560">
        <v>0</v>
      </c>
      <c r="H24" s="560">
        <v>0</v>
      </c>
      <c r="I24" s="560">
        <v>0</v>
      </c>
      <c r="J24" s="560">
        <v>0</v>
      </c>
      <c r="K24" s="560">
        <v>0</v>
      </c>
      <c r="L24" s="560">
        <v>0</v>
      </c>
    </row>
    <row r="25" spans="1:12">
      <c r="A25" s="559">
        <v>15</v>
      </c>
      <c r="B25" s="561" t="s">
        <v>458</v>
      </c>
      <c r="C25" s="560">
        <v>0</v>
      </c>
      <c r="D25" s="560">
        <v>0</v>
      </c>
      <c r="E25" s="560">
        <v>0</v>
      </c>
      <c r="F25" s="560">
        <v>0</v>
      </c>
      <c r="G25" s="560">
        <v>0</v>
      </c>
      <c r="H25" s="560">
        <v>0</v>
      </c>
      <c r="I25" s="560">
        <v>0</v>
      </c>
      <c r="J25" s="560">
        <v>0</v>
      </c>
      <c r="K25" s="560">
        <v>0</v>
      </c>
      <c r="L25" s="560">
        <v>0</v>
      </c>
    </row>
    <row r="26" spans="1:12">
      <c r="A26" s="559">
        <v>16</v>
      </c>
      <c r="B26" s="561" t="s">
        <v>459</v>
      </c>
      <c r="C26" s="560">
        <v>0</v>
      </c>
      <c r="D26" s="560">
        <v>0</v>
      </c>
      <c r="E26" s="560">
        <v>0</v>
      </c>
      <c r="F26" s="560">
        <v>0</v>
      </c>
      <c r="G26" s="560">
        <v>0</v>
      </c>
      <c r="H26" s="560">
        <v>0</v>
      </c>
      <c r="I26" s="560">
        <v>0</v>
      </c>
      <c r="J26" s="560">
        <v>0</v>
      </c>
      <c r="K26" s="560">
        <v>0</v>
      </c>
      <c r="L26" s="560">
        <v>0</v>
      </c>
    </row>
    <row r="27" spans="1:12">
      <c r="A27" s="559">
        <v>17</v>
      </c>
      <c r="B27" s="561" t="s">
        <v>460</v>
      </c>
      <c r="C27" s="560">
        <v>0</v>
      </c>
      <c r="D27" s="560">
        <v>0</v>
      </c>
      <c r="E27" s="560">
        <v>0</v>
      </c>
      <c r="F27" s="560">
        <v>0</v>
      </c>
      <c r="G27" s="560">
        <v>0</v>
      </c>
      <c r="H27" s="560">
        <v>0</v>
      </c>
      <c r="I27" s="560">
        <v>0</v>
      </c>
      <c r="J27" s="560">
        <v>0</v>
      </c>
      <c r="K27" s="560">
        <v>0</v>
      </c>
      <c r="L27" s="560">
        <v>0</v>
      </c>
    </row>
    <row r="28" spans="1:12">
      <c r="A28" s="559">
        <v>18</v>
      </c>
      <c r="B28" s="561" t="s">
        <v>461</v>
      </c>
      <c r="C28" s="560">
        <v>0</v>
      </c>
      <c r="D28" s="560">
        <v>0</v>
      </c>
      <c r="E28" s="560">
        <v>0</v>
      </c>
      <c r="F28" s="560">
        <v>0</v>
      </c>
      <c r="G28" s="560">
        <v>0</v>
      </c>
      <c r="H28" s="560">
        <v>0</v>
      </c>
      <c r="I28" s="560">
        <v>0</v>
      </c>
      <c r="J28" s="560">
        <v>0</v>
      </c>
      <c r="K28" s="560">
        <v>0</v>
      </c>
      <c r="L28" s="560">
        <v>0</v>
      </c>
    </row>
    <row r="29" spans="1:12">
      <c r="A29" s="559">
        <v>19</v>
      </c>
      <c r="B29" s="561" t="s">
        <v>462</v>
      </c>
      <c r="C29" s="560">
        <v>0</v>
      </c>
      <c r="D29" s="560">
        <v>0</v>
      </c>
      <c r="E29" s="560">
        <v>0</v>
      </c>
      <c r="F29" s="560">
        <v>0</v>
      </c>
      <c r="G29" s="560">
        <v>0</v>
      </c>
      <c r="H29" s="560">
        <v>0</v>
      </c>
      <c r="I29" s="560">
        <v>0</v>
      </c>
      <c r="J29" s="560">
        <v>0</v>
      </c>
      <c r="K29" s="560">
        <v>0</v>
      </c>
      <c r="L29" s="560">
        <v>0</v>
      </c>
    </row>
    <row r="30" spans="1:12">
      <c r="A30" s="559">
        <v>20</v>
      </c>
      <c r="B30" s="561" t="s">
        <v>463</v>
      </c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0">
        <v>0</v>
      </c>
      <c r="I30" s="560">
        <v>0</v>
      </c>
      <c r="J30" s="560">
        <v>0</v>
      </c>
      <c r="K30" s="560">
        <v>0</v>
      </c>
      <c r="L30" s="560">
        <v>0</v>
      </c>
    </row>
    <row r="31" spans="1:12" ht="15" customHeight="1">
      <c r="A31" s="559">
        <v>21</v>
      </c>
      <c r="B31" s="561" t="s">
        <v>464</v>
      </c>
      <c r="C31" s="560">
        <v>0</v>
      </c>
      <c r="D31" s="560">
        <v>0</v>
      </c>
      <c r="E31" s="560">
        <v>0</v>
      </c>
      <c r="F31" s="560">
        <v>0</v>
      </c>
      <c r="G31" s="560">
        <v>0</v>
      </c>
      <c r="H31" s="560">
        <v>0</v>
      </c>
      <c r="I31" s="560">
        <v>0</v>
      </c>
      <c r="J31" s="560">
        <v>0</v>
      </c>
      <c r="K31" s="560">
        <v>0</v>
      </c>
      <c r="L31" s="560">
        <v>0</v>
      </c>
    </row>
    <row r="32" spans="1:12">
      <c r="A32" s="559">
        <v>22</v>
      </c>
      <c r="B32" s="561" t="s">
        <v>465</v>
      </c>
      <c r="C32" s="560">
        <v>0</v>
      </c>
      <c r="D32" s="560">
        <v>0</v>
      </c>
      <c r="E32" s="560">
        <v>0</v>
      </c>
      <c r="F32" s="560">
        <v>0</v>
      </c>
      <c r="G32" s="560">
        <v>0</v>
      </c>
      <c r="H32" s="560">
        <v>0</v>
      </c>
      <c r="I32" s="560">
        <v>0</v>
      </c>
      <c r="J32" s="560">
        <v>0</v>
      </c>
      <c r="K32" s="560">
        <v>0</v>
      </c>
      <c r="L32" s="560">
        <v>0</v>
      </c>
    </row>
    <row r="33" spans="1:12">
      <c r="A33" s="559">
        <v>23</v>
      </c>
      <c r="B33" s="561" t="s">
        <v>466</v>
      </c>
      <c r="C33" s="560">
        <v>0</v>
      </c>
      <c r="D33" s="560">
        <v>0</v>
      </c>
      <c r="E33" s="560">
        <v>0</v>
      </c>
      <c r="F33" s="560">
        <v>0</v>
      </c>
      <c r="G33" s="560">
        <v>0</v>
      </c>
      <c r="H33" s="560">
        <v>0</v>
      </c>
      <c r="I33" s="560">
        <v>0</v>
      </c>
      <c r="J33" s="560">
        <v>0</v>
      </c>
      <c r="K33" s="560">
        <v>0</v>
      </c>
      <c r="L33" s="560">
        <v>0</v>
      </c>
    </row>
    <row r="34" spans="1:12">
      <c r="A34" s="559">
        <v>24</v>
      </c>
      <c r="B34" s="561" t="s">
        <v>489</v>
      </c>
      <c r="C34" s="560">
        <v>0</v>
      </c>
      <c r="D34" s="560">
        <v>0</v>
      </c>
      <c r="E34" s="560">
        <v>0</v>
      </c>
      <c r="F34" s="560">
        <v>0</v>
      </c>
      <c r="G34" s="560">
        <v>0</v>
      </c>
      <c r="H34" s="560">
        <v>0</v>
      </c>
      <c r="I34" s="560">
        <v>0</v>
      </c>
      <c r="J34" s="560">
        <v>0</v>
      </c>
      <c r="K34" s="560">
        <v>0</v>
      </c>
      <c r="L34" s="560">
        <v>0</v>
      </c>
    </row>
    <row r="35" spans="1:12">
      <c r="A35" s="559">
        <v>25</v>
      </c>
      <c r="B35" s="561" t="s">
        <v>467</v>
      </c>
      <c r="C35" s="560">
        <v>0</v>
      </c>
      <c r="D35" s="560">
        <v>0</v>
      </c>
      <c r="E35" s="560">
        <v>0</v>
      </c>
      <c r="F35" s="560">
        <v>0</v>
      </c>
      <c r="G35" s="560">
        <v>0</v>
      </c>
      <c r="H35" s="560">
        <v>0</v>
      </c>
      <c r="I35" s="560">
        <v>0</v>
      </c>
      <c r="J35" s="560">
        <v>0</v>
      </c>
      <c r="K35" s="560">
        <v>0</v>
      </c>
      <c r="L35" s="560">
        <v>0</v>
      </c>
    </row>
    <row r="36" spans="1:12">
      <c r="A36" s="559">
        <v>26</v>
      </c>
      <c r="B36" s="561" t="s">
        <v>468</v>
      </c>
      <c r="C36" s="560">
        <v>0</v>
      </c>
      <c r="D36" s="560">
        <v>0</v>
      </c>
      <c r="E36" s="560">
        <v>0</v>
      </c>
      <c r="F36" s="560">
        <v>0</v>
      </c>
      <c r="G36" s="560">
        <v>0</v>
      </c>
      <c r="H36" s="560">
        <v>0</v>
      </c>
      <c r="I36" s="560">
        <v>0</v>
      </c>
      <c r="J36" s="560">
        <v>0</v>
      </c>
      <c r="K36" s="560">
        <v>0</v>
      </c>
      <c r="L36" s="560">
        <v>0</v>
      </c>
    </row>
    <row r="37" spans="1:12">
      <c r="A37" s="559">
        <v>27</v>
      </c>
      <c r="B37" s="561" t="s">
        <v>469</v>
      </c>
      <c r="C37" s="560">
        <v>0</v>
      </c>
      <c r="D37" s="560">
        <v>0</v>
      </c>
      <c r="E37" s="560">
        <v>0</v>
      </c>
      <c r="F37" s="560">
        <v>0</v>
      </c>
      <c r="G37" s="560">
        <v>0</v>
      </c>
      <c r="H37" s="560">
        <v>0</v>
      </c>
      <c r="I37" s="560">
        <v>0</v>
      </c>
      <c r="J37" s="560">
        <v>0</v>
      </c>
      <c r="K37" s="560">
        <v>0</v>
      </c>
      <c r="L37" s="560">
        <v>0</v>
      </c>
    </row>
    <row r="38" spans="1:12">
      <c r="A38" s="559">
        <v>28</v>
      </c>
      <c r="B38" s="561" t="s">
        <v>470</v>
      </c>
      <c r="C38" s="560">
        <v>0</v>
      </c>
      <c r="D38" s="560">
        <v>0</v>
      </c>
      <c r="E38" s="560">
        <v>0</v>
      </c>
      <c r="F38" s="560">
        <v>0</v>
      </c>
      <c r="G38" s="560">
        <v>0</v>
      </c>
      <c r="H38" s="560">
        <v>0</v>
      </c>
      <c r="I38" s="560">
        <v>0</v>
      </c>
      <c r="J38" s="560">
        <v>0</v>
      </c>
      <c r="K38" s="560">
        <v>0</v>
      </c>
      <c r="L38" s="560">
        <v>0</v>
      </c>
    </row>
    <row r="39" spans="1:12">
      <c r="A39" s="559">
        <v>29</v>
      </c>
      <c r="B39" s="561" t="s">
        <v>490</v>
      </c>
      <c r="C39" s="560">
        <v>0</v>
      </c>
      <c r="D39" s="560">
        <v>0</v>
      </c>
      <c r="E39" s="560">
        <v>0</v>
      </c>
      <c r="F39" s="560">
        <v>0</v>
      </c>
      <c r="G39" s="560">
        <v>0</v>
      </c>
      <c r="H39" s="560">
        <v>0</v>
      </c>
      <c r="I39" s="560">
        <v>0</v>
      </c>
      <c r="J39" s="560">
        <v>0</v>
      </c>
      <c r="K39" s="560">
        <v>0</v>
      </c>
      <c r="L39" s="560">
        <v>0</v>
      </c>
    </row>
    <row r="40" spans="1:12">
      <c r="A40" s="559">
        <v>30</v>
      </c>
      <c r="B40" s="561" t="s">
        <v>471</v>
      </c>
      <c r="C40" s="560">
        <v>0</v>
      </c>
      <c r="D40" s="560">
        <v>0</v>
      </c>
      <c r="E40" s="560">
        <v>0</v>
      </c>
      <c r="F40" s="560">
        <v>0</v>
      </c>
      <c r="G40" s="560">
        <v>0</v>
      </c>
      <c r="H40" s="560">
        <v>0</v>
      </c>
      <c r="I40" s="560">
        <v>0</v>
      </c>
      <c r="J40" s="560">
        <v>0</v>
      </c>
      <c r="K40" s="560">
        <v>0</v>
      </c>
      <c r="L40" s="560">
        <v>0</v>
      </c>
    </row>
    <row r="41" spans="1:12">
      <c r="A41" s="559">
        <v>31</v>
      </c>
      <c r="B41" s="561" t="s">
        <v>472</v>
      </c>
      <c r="C41" s="560">
        <v>0</v>
      </c>
      <c r="D41" s="560">
        <v>0</v>
      </c>
      <c r="E41" s="560">
        <v>0</v>
      </c>
      <c r="F41" s="560">
        <v>0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560">
        <v>0</v>
      </c>
    </row>
    <row r="42" spans="1:12">
      <c r="A42" s="559">
        <v>32</v>
      </c>
      <c r="B42" s="561" t="s">
        <v>473</v>
      </c>
      <c r="C42" s="560">
        <v>0</v>
      </c>
      <c r="D42" s="560">
        <v>0</v>
      </c>
      <c r="E42" s="560">
        <v>0</v>
      </c>
      <c r="F42" s="560">
        <v>0</v>
      </c>
      <c r="G42" s="560">
        <v>0</v>
      </c>
      <c r="H42" s="560">
        <v>0</v>
      </c>
      <c r="I42" s="560">
        <v>0</v>
      </c>
      <c r="J42" s="560">
        <v>0</v>
      </c>
      <c r="K42" s="560">
        <v>0</v>
      </c>
      <c r="L42" s="560">
        <v>0</v>
      </c>
    </row>
    <row r="43" spans="1:12">
      <c r="A43" s="559">
        <v>33</v>
      </c>
      <c r="B43" s="561" t="s">
        <v>474</v>
      </c>
      <c r="C43" s="560">
        <v>0</v>
      </c>
      <c r="D43" s="560">
        <v>0</v>
      </c>
      <c r="E43" s="560">
        <v>0</v>
      </c>
      <c r="F43" s="560">
        <v>0</v>
      </c>
      <c r="G43" s="560">
        <v>0</v>
      </c>
      <c r="H43" s="560">
        <v>0</v>
      </c>
      <c r="I43" s="560">
        <v>0</v>
      </c>
      <c r="J43" s="560">
        <v>0</v>
      </c>
      <c r="K43" s="560">
        <v>0</v>
      </c>
      <c r="L43" s="560">
        <v>0</v>
      </c>
    </row>
    <row r="44" spans="1:12">
      <c r="A44" s="559">
        <v>34</v>
      </c>
      <c r="B44" s="561" t="s">
        <v>475</v>
      </c>
      <c r="C44" s="560">
        <v>0</v>
      </c>
      <c r="D44" s="560">
        <v>0</v>
      </c>
      <c r="E44" s="560">
        <v>0</v>
      </c>
      <c r="F44" s="560">
        <v>0</v>
      </c>
      <c r="G44" s="560">
        <v>0</v>
      </c>
      <c r="H44" s="560">
        <v>0</v>
      </c>
      <c r="I44" s="560">
        <v>0</v>
      </c>
      <c r="J44" s="560">
        <v>0</v>
      </c>
      <c r="K44" s="560">
        <v>0</v>
      </c>
      <c r="L44" s="560">
        <v>0</v>
      </c>
    </row>
    <row r="45" spans="1:12">
      <c r="A45" s="559">
        <v>35</v>
      </c>
      <c r="B45" s="561" t="s">
        <v>476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>
        <v>0</v>
      </c>
      <c r="K45" s="560">
        <v>0</v>
      </c>
      <c r="L45" s="560">
        <v>0</v>
      </c>
    </row>
    <row r="46" spans="1:12">
      <c r="A46" s="559">
        <v>36</v>
      </c>
      <c r="B46" s="561" t="s">
        <v>491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>
        <v>0</v>
      </c>
      <c r="K46" s="560">
        <v>0</v>
      </c>
      <c r="L46" s="560">
        <v>0</v>
      </c>
    </row>
    <row r="47" spans="1:12">
      <c r="A47" s="559">
        <v>37</v>
      </c>
      <c r="B47" s="561" t="s">
        <v>477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>
        <v>0</v>
      </c>
      <c r="K47" s="560">
        <v>0</v>
      </c>
      <c r="L47" s="560">
        <v>0</v>
      </c>
    </row>
    <row r="48" spans="1:12">
      <c r="A48" s="559">
        <v>38</v>
      </c>
      <c r="B48" s="561" t="s">
        <v>478</v>
      </c>
      <c r="C48" s="560">
        <v>0</v>
      </c>
      <c r="D48" s="560">
        <v>0</v>
      </c>
      <c r="E48" s="560">
        <v>0</v>
      </c>
      <c r="F48" s="560">
        <v>0</v>
      </c>
      <c r="G48" s="560">
        <v>0</v>
      </c>
      <c r="H48" s="560">
        <v>0</v>
      </c>
      <c r="I48" s="560">
        <v>0</v>
      </c>
      <c r="J48" s="560">
        <v>0</v>
      </c>
      <c r="K48" s="560">
        <v>0</v>
      </c>
      <c r="L48" s="560">
        <v>0</v>
      </c>
    </row>
    <row r="49" spans="1:12">
      <c r="A49" s="559">
        <v>39</v>
      </c>
      <c r="B49" s="557" t="s">
        <v>479</v>
      </c>
      <c r="C49" s="560">
        <v>0</v>
      </c>
      <c r="D49" s="560">
        <v>0</v>
      </c>
      <c r="E49" s="560">
        <v>0</v>
      </c>
      <c r="F49" s="560">
        <v>0</v>
      </c>
      <c r="G49" s="560">
        <v>0</v>
      </c>
      <c r="H49" s="560">
        <v>0</v>
      </c>
      <c r="I49" s="560">
        <v>0</v>
      </c>
      <c r="J49" s="560">
        <v>0</v>
      </c>
      <c r="K49" s="560">
        <v>0</v>
      </c>
      <c r="L49" s="560">
        <v>0</v>
      </c>
    </row>
    <row r="50" spans="1:12">
      <c r="A50" s="559">
        <v>40</v>
      </c>
      <c r="B50" s="561" t="s">
        <v>480</v>
      </c>
      <c r="C50" s="560">
        <v>0</v>
      </c>
      <c r="D50" s="560">
        <v>0</v>
      </c>
      <c r="E50" s="560">
        <v>0</v>
      </c>
      <c r="F50" s="560">
        <v>0</v>
      </c>
      <c r="G50" s="560">
        <v>0</v>
      </c>
      <c r="H50" s="560">
        <v>0</v>
      </c>
      <c r="I50" s="560">
        <v>0</v>
      </c>
      <c r="J50" s="560">
        <v>0</v>
      </c>
      <c r="K50" s="560">
        <v>0</v>
      </c>
      <c r="L50" s="560">
        <v>0</v>
      </c>
    </row>
    <row r="51" spans="1:12">
      <c r="A51" s="559">
        <v>41</v>
      </c>
      <c r="B51" s="561" t="s">
        <v>481</v>
      </c>
      <c r="C51" s="560">
        <v>0</v>
      </c>
      <c r="D51" s="560">
        <v>0</v>
      </c>
      <c r="E51" s="560">
        <v>0</v>
      </c>
      <c r="F51" s="560">
        <v>0</v>
      </c>
      <c r="G51" s="560">
        <v>0</v>
      </c>
      <c r="H51" s="560">
        <v>0</v>
      </c>
      <c r="I51" s="560">
        <v>0</v>
      </c>
      <c r="J51" s="560">
        <v>0</v>
      </c>
      <c r="K51" s="560">
        <v>0</v>
      </c>
      <c r="L51" s="560">
        <v>0</v>
      </c>
    </row>
    <row r="52" spans="1:12">
      <c r="A52" s="559">
        <v>42</v>
      </c>
      <c r="B52" s="561" t="s">
        <v>482</v>
      </c>
      <c r="C52" s="560">
        <v>0</v>
      </c>
      <c r="D52" s="560">
        <v>0</v>
      </c>
      <c r="E52" s="560">
        <v>0</v>
      </c>
      <c r="F52" s="560">
        <v>0</v>
      </c>
      <c r="G52" s="560">
        <v>0</v>
      </c>
      <c r="H52" s="560">
        <v>0</v>
      </c>
      <c r="I52" s="560">
        <v>0</v>
      </c>
      <c r="J52" s="560">
        <v>0</v>
      </c>
      <c r="K52" s="560">
        <v>0</v>
      </c>
      <c r="L52" s="560">
        <v>0</v>
      </c>
    </row>
    <row r="53" spans="1:12">
      <c r="A53" s="559">
        <v>43</v>
      </c>
      <c r="B53" s="561" t="s">
        <v>483</v>
      </c>
      <c r="C53" s="560">
        <v>0</v>
      </c>
      <c r="D53" s="560">
        <v>0</v>
      </c>
      <c r="E53" s="560">
        <v>0</v>
      </c>
      <c r="F53" s="560">
        <v>0</v>
      </c>
      <c r="G53" s="560">
        <v>0</v>
      </c>
      <c r="H53" s="560">
        <v>0</v>
      </c>
      <c r="I53" s="560">
        <v>0</v>
      </c>
      <c r="J53" s="560">
        <v>0</v>
      </c>
      <c r="K53" s="560">
        <v>0</v>
      </c>
      <c r="L53" s="560">
        <v>0</v>
      </c>
    </row>
    <row r="54" spans="1:12">
      <c r="A54" s="559">
        <v>44</v>
      </c>
      <c r="B54" s="561" t="s">
        <v>484</v>
      </c>
      <c r="C54" s="560">
        <v>0</v>
      </c>
      <c r="D54" s="560">
        <v>0</v>
      </c>
      <c r="E54" s="560">
        <v>0</v>
      </c>
      <c r="F54" s="560">
        <v>0</v>
      </c>
      <c r="G54" s="560">
        <v>0</v>
      </c>
      <c r="H54" s="560">
        <v>0</v>
      </c>
      <c r="I54" s="560">
        <v>0</v>
      </c>
      <c r="J54" s="560">
        <v>0</v>
      </c>
      <c r="K54" s="560">
        <v>0</v>
      </c>
      <c r="L54" s="560">
        <v>0</v>
      </c>
    </row>
    <row r="55" spans="1:12">
      <c r="A55" s="559">
        <v>45</v>
      </c>
      <c r="B55" s="561" t="s">
        <v>485</v>
      </c>
      <c r="C55" s="560">
        <v>0</v>
      </c>
      <c r="D55" s="560">
        <v>0</v>
      </c>
      <c r="E55" s="560">
        <v>0</v>
      </c>
      <c r="F55" s="560">
        <v>0</v>
      </c>
      <c r="G55" s="560">
        <v>0</v>
      </c>
      <c r="H55" s="560">
        <v>0</v>
      </c>
      <c r="I55" s="560">
        <v>0</v>
      </c>
      <c r="J55" s="560">
        <v>0</v>
      </c>
      <c r="K55" s="560">
        <v>0</v>
      </c>
      <c r="L55" s="560">
        <v>0</v>
      </c>
    </row>
    <row r="56" spans="1:12">
      <c r="A56" s="559">
        <v>46</v>
      </c>
      <c r="B56" s="561" t="s">
        <v>486</v>
      </c>
      <c r="C56" s="560">
        <v>0</v>
      </c>
      <c r="D56" s="560">
        <v>0</v>
      </c>
      <c r="E56" s="560">
        <v>0</v>
      </c>
      <c r="F56" s="560">
        <v>0</v>
      </c>
      <c r="G56" s="560">
        <v>0</v>
      </c>
      <c r="H56" s="560">
        <v>0</v>
      </c>
      <c r="I56" s="560">
        <v>0</v>
      </c>
      <c r="J56" s="560">
        <v>0</v>
      </c>
      <c r="K56" s="560">
        <v>0</v>
      </c>
      <c r="L56" s="560">
        <v>0</v>
      </c>
    </row>
    <row r="57" spans="1:12">
      <c r="A57" s="559">
        <v>47</v>
      </c>
      <c r="B57" s="561" t="s">
        <v>487</v>
      </c>
      <c r="C57" s="560">
        <v>0</v>
      </c>
      <c r="D57" s="560">
        <v>0</v>
      </c>
      <c r="E57" s="560">
        <v>0</v>
      </c>
      <c r="F57" s="560">
        <v>0</v>
      </c>
      <c r="G57" s="560">
        <v>0</v>
      </c>
      <c r="H57" s="560">
        <v>0</v>
      </c>
      <c r="I57" s="560">
        <v>0</v>
      </c>
      <c r="J57" s="560">
        <v>0</v>
      </c>
      <c r="K57" s="560">
        <v>0</v>
      </c>
      <c r="L57" s="560">
        <v>0</v>
      </c>
    </row>
    <row r="58" spans="1:12">
      <c r="A58" s="559">
        <v>48</v>
      </c>
      <c r="B58" s="561" t="s">
        <v>492</v>
      </c>
      <c r="C58" s="560">
        <v>0</v>
      </c>
      <c r="D58" s="560">
        <v>0</v>
      </c>
      <c r="E58" s="560">
        <v>0</v>
      </c>
      <c r="F58" s="560">
        <v>0</v>
      </c>
      <c r="G58" s="560">
        <v>0</v>
      </c>
      <c r="H58" s="560">
        <v>0</v>
      </c>
      <c r="I58" s="560">
        <v>0</v>
      </c>
      <c r="J58" s="560">
        <v>0</v>
      </c>
      <c r="K58" s="560">
        <v>0</v>
      </c>
      <c r="L58" s="560">
        <v>0</v>
      </c>
    </row>
    <row r="59" spans="1:12">
      <c r="A59" s="559">
        <v>49</v>
      </c>
      <c r="B59" s="561" t="s">
        <v>493</v>
      </c>
      <c r="C59" s="560">
        <v>0</v>
      </c>
      <c r="D59" s="560">
        <v>0</v>
      </c>
      <c r="E59" s="560">
        <v>0</v>
      </c>
      <c r="F59" s="560">
        <v>0</v>
      </c>
      <c r="G59" s="560">
        <v>0</v>
      </c>
      <c r="H59" s="560">
        <v>0</v>
      </c>
      <c r="I59" s="560">
        <v>0</v>
      </c>
      <c r="J59" s="560">
        <v>0</v>
      </c>
      <c r="K59" s="560">
        <v>0</v>
      </c>
      <c r="L59" s="560">
        <v>0</v>
      </c>
    </row>
    <row r="60" spans="1:12">
      <c r="A60" s="559">
        <v>50</v>
      </c>
      <c r="B60" s="561" t="s">
        <v>488</v>
      </c>
      <c r="C60" s="560">
        <v>0</v>
      </c>
      <c r="D60" s="560">
        <v>0</v>
      </c>
      <c r="E60" s="560">
        <v>0</v>
      </c>
      <c r="F60" s="560">
        <v>0</v>
      </c>
      <c r="G60" s="560">
        <v>0</v>
      </c>
      <c r="H60" s="560">
        <v>0</v>
      </c>
      <c r="I60" s="560">
        <v>0</v>
      </c>
      <c r="J60" s="560">
        <v>0</v>
      </c>
      <c r="K60" s="560">
        <v>0</v>
      </c>
      <c r="L60" s="560">
        <v>0</v>
      </c>
    </row>
    <row r="61" spans="1:12">
      <c r="A61" s="559">
        <v>51</v>
      </c>
      <c r="B61" s="561" t="s">
        <v>494</v>
      </c>
      <c r="C61" s="560">
        <v>0</v>
      </c>
      <c r="D61" s="560">
        <v>0</v>
      </c>
      <c r="E61" s="560">
        <v>0</v>
      </c>
      <c r="F61" s="560">
        <v>0</v>
      </c>
      <c r="G61" s="560">
        <v>0</v>
      </c>
      <c r="H61" s="560">
        <v>0</v>
      </c>
      <c r="I61" s="560">
        <v>0</v>
      </c>
      <c r="J61" s="560">
        <v>0</v>
      </c>
      <c r="K61" s="560">
        <v>0</v>
      </c>
      <c r="L61" s="560">
        <v>0</v>
      </c>
    </row>
    <row r="62" spans="1:12">
      <c r="A62" s="463" t="s">
        <v>9</v>
      </c>
      <c r="B62" s="16"/>
      <c r="C62" s="562">
        <f>SUM(C11:C61)</f>
        <v>0</v>
      </c>
      <c r="D62" s="562">
        <f t="shared" ref="D62:L62" si="0">SUM(D11:D61)</f>
        <v>0</v>
      </c>
      <c r="E62" s="562">
        <f t="shared" si="0"/>
        <v>0</v>
      </c>
      <c r="F62" s="562">
        <f t="shared" si="0"/>
        <v>0</v>
      </c>
      <c r="G62" s="562">
        <f t="shared" si="0"/>
        <v>0</v>
      </c>
      <c r="H62" s="562">
        <f t="shared" si="0"/>
        <v>0</v>
      </c>
      <c r="I62" s="562">
        <f t="shared" si="0"/>
        <v>0</v>
      </c>
      <c r="J62" s="562">
        <f t="shared" si="0"/>
        <v>0</v>
      </c>
      <c r="K62" s="562">
        <f t="shared" si="0"/>
        <v>0</v>
      </c>
      <c r="L62" s="562">
        <f t="shared" si="0"/>
        <v>0</v>
      </c>
    </row>
    <row r="63" spans="1:12">
      <c r="A63" s="19" t="s">
        <v>247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>
      <c r="A64" s="18" t="s">
        <v>246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3" ht="14.25" customHeight="1">
      <c r="A67" s="1153" t="s">
        <v>6</v>
      </c>
      <c r="B67" s="1153"/>
      <c r="C67" s="1153"/>
      <c r="D67" s="1153"/>
      <c r="E67" s="1153"/>
      <c r="F67" s="1153"/>
      <c r="G67" s="1153"/>
      <c r="H67" s="1153"/>
      <c r="I67" s="1153"/>
      <c r="J67" s="1153"/>
      <c r="K67" s="1153"/>
      <c r="L67" s="1153"/>
    </row>
    <row r="68" spans="1:13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  <c r="K68" s="1153"/>
      <c r="L68" s="1153"/>
    </row>
    <row r="69" spans="1:13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</row>
    <row r="70" spans="1:13">
      <c r="A70" s="11" t="s">
        <v>13</v>
      </c>
      <c r="B70" s="11"/>
      <c r="C70" s="11"/>
      <c r="D70" s="11"/>
      <c r="E70" s="11"/>
      <c r="F70" s="11"/>
      <c r="J70" s="1151" t="s">
        <v>55</v>
      </c>
      <c r="K70" s="1151"/>
      <c r="L70" s="1151"/>
      <c r="M70" s="1151"/>
    </row>
    <row r="71" spans="1:13">
      <c r="A71" s="11"/>
    </row>
    <row r="72" spans="1:13">
      <c r="A72" s="1202"/>
      <c r="B72" s="1202"/>
      <c r="C72" s="1202"/>
      <c r="D72" s="1202"/>
      <c r="E72" s="1202"/>
      <c r="F72" s="1202"/>
      <c r="G72" s="1202"/>
      <c r="H72" s="1202"/>
      <c r="I72" s="1202"/>
      <c r="J72" s="1202"/>
      <c r="K72" s="1202"/>
      <c r="L72" s="1202"/>
    </row>
  </sheetData>
  <mergeCells count="16">
    <mergeCell ref="L1:N1"/>
    <mergeCell ref="A2:L2"/>
    <mergeCell ref="A3:L3"/>
    <mergeCell ref="A4:L4"/>
    <mergeCell ref="A6:B6"/>
    <mergeCell ref="F6:L6"/>
    <mergeCell ref="A68:L68"/>
    <mergeCell ref="A69:L69"/>
    <mergeCell ref="J70:M70"/>
    <mergeCell ref="A72:L72"/>
    <mergeCell ref="I7:L7"/>
    <mergeCell ref="A8:A9"/>
    <mergeCell ref="B8:B9"/>
    <mergeCell ref="C8:G8"/>
    <mergeCell ref="H8:L8"/>
    <mergeCell ref="A67:L67"/>
  </mergeCells>
  <printOptions horizontalCentered="1"/>
  <pageMargins left="0.22" right="0.26" top="0.23622047244094499" bottom="0.24" header="0.25" footer="0.31496062992126"/>
  <pageSetup paperSize="9" scale="105" orientation="landscape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SheetLayoutView="90" workbookViewId="0">
      <selection activeCell="O14" sqref="O14"/>
    </sheetView>
  </sheetViews>
  <sheetFormatPr defaultColWidth="9.140625" defaultRowHeight="12.75"/>
  <cols>
    <col min="1" max="1" width="6" style="12" customWidth="1"/>
    <col min="2" max="2" width="11.42578125" style="12" customWidth="1"/>
    <col min="3" max="3" width="10.5703125" style="12" customWidth="1"/>
    <col min="4" max="4" width="9.85546875" style="12" customWidth="1"/>
    <col min="5" max="5" width="8.7109375" style="12" customWidth="1"/>
    <col min="6" max="6" width="10.85546875" style="12" customWidth="1"/>
    <col min="7" max="7" width="15.85546875" style="12" customWidth="1"/>
    <col min="8" max="8" width="12.42578125" style="12" customWidth="1"/>
    <col min="9" max="9" width="12.140625" style="12" customWidth="1"/>
    <col min="10" max="10" width="9" style="12" customWidth="1"/>
    <col min="11" max="11" width="12" style="12" customWidth="1"/>
    <col min="12" max="12" width="13.7109375" style="12" customWidth="1"/>
    <col min="13" max="13" width="9.140625" style="12" hidden="1" customWidth="1"/>
    <col min="14" max="16384" width="9.140625" style="12"/>
  </cols>
  <sheetData>
    <row r="1" spans="1:19" customFormat="1" ht="15">
      <c r="D1" s="30"/>
      <c r="E1" s="30"/>
      <c r="F1" s="30"/>
      <c r="G1" s="30"/>
      <c r="H1" s="30"/>
      <c r="I1" s="30"/>
      <c r="J1" s="30"/>
      <c r="K1" s="30"/>
      <c r="L1" s="1208" t="s">
        <v>43</v>
      </c>
      <c r="M1" s="1208"/>
      <c r="N1" s="1208"/>
      <c r="O1" s="37"/>
      <c r="P1" s="37"/>
    </row>
    <row r="2" spans="1:19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39"/>
      <c r="N2" s="39"/>
      <c r="O2" s="39"/>
      <c r="P2" s="39"/>
    </row>
    <row r="3" spans="1:19" customFormat="1" ht="20.25">
      <c r="A3" s="1212" t="s">
        <v>354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38"/>
      <c r="N3" s="38"/>
      <c r="O3" s="38"/>
      <c r="P3" s="38"/>
    </row>
    <row r="4" spans="1:19" customFormat="1" ht="10.5" customHeight="1"/>
    <row r="5" spans="1:19" ht="19.5" customHeight="1">
      <c r="A5" s="1211" t="s">
        <v>421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</row>
    <row r="6" spans="1:19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9">
      <c r="A7" s="1151" t="s">
        <v>96</v>
      </c>
      <c r="B7" s="1151"/>
      <c r="F7" s="1203" t="s">
        <v>11</v>
      </c>
      <c r="G7" s="1203"/>
      <c r="H7" s="1203"/>
      <c r="I7" s="1203"/>
      <c r="J7" s="1203"/>
      <c r="K7" s="1203"/>
      <c r="L7" s="1203"/>
    </row>
    <row r="8" spans="1:19">
      <c r="A8" s="11"/>
      <c r="F8" s="13"/>
      <c r="G8" s="83"/>
      <c r="H8" s="83"/>
      <c r="I8" s="1207" t="s">
        <v>363</v>
      </c>
      <c r="J8" s="1207"/>
      <c r="K8" s="1207"/>
      <c r="L8" s="1207"/>
    </row>
    <row r="9" spans="1:19" s="11" customFormat="1">
      <c r="A9" s="1204" t="s">
        <v>1</v>
      </c>
      <c r="B9" s="1204" t="s">
        <v>2</v>
      </c>
      <c r="C9" s="1205" t="s">
        <v>12</v>
      </c>
      <c r="D9" s="1206"/>
      <c r="E9" s="1206"/>
      <c r="F9" s="1206"/>
      <c r="G9" s="1206"/>
      <c r="H9" s="1205" t="s">
        <v>30</v>
      </c>
      <c r="I9" s="1206"/>
      <c r="J9" s="1206"/>
      <c r="K9" s="1206"/>
      <c r="L9" s="1206"/>
      <c r="R9" s="24"/>
      <c r="S9" s="25"/>
    </row>
    <row r="10" spans="1:19" s="11" customFormat="1" ht="77.45" customHeight="1">
      <c r="A10" s="1204"/>
      <c r="B10" s="1204"/>
      <c r="C10" s="5" t="s">
        <v>361</v>
      </c>
      <c r="D10" s="5" t="s">
        <v>364</v>
      </c>
      <c r="E10" s="5" t="s">
        <v>41</v>
      </c>
      <c r="F10" s="5" t="s">
        <v>42</v>
      </c>
      <c r="G10" s="283" t="s">
        <v>419</v>
      </c>
      <c r="H10" s="5" t="s">
        <v>361</v>
      </c>
      <c r="I10" s="5" t="s">
        <v>364</v>
      </c>
      <c r="J10" s="5" t="s">
        <v>41</v>
      </c>
      <c r="K10" s="5" t="s">
        <v>42</v>
      </c>
      <c r="L10" s="283" t="s">
        <v>420</v>
      </c>
    </row>
    <row r="11" spans="1:19" s="11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5">
        <v>1</v>
      </c>
      <c r="B12" s="16"/>
      <c r="C12" s="16"/>
      <c r="D12" s="16"/>
      <c r="E12" s="16"/>
      <c r="F12" s="16"/>
      <c r="G12" s="16"/>
      <c r="H12" s="23"/>
      <c r="I12" s="23"/>
      <c r="J12" s="23"/>
      <c r="K12" s="23"/>
      <c r="L12" s="16"/>
    </row>
    <row r="13" spans="1:19">
      <c r="A13" s="15">
        <v>2</v>
      </c>
      <c r="B13" s="16"/>
      <c r="C13" s="16"/>
      <c r="D13" s="16"/>
      <c r="E13" s="16"/>
      <c r="F13" s="16"/>
      <c r="G13" s="16"/>
      <c r="H13" s="23"/>
      <c r="I13" s="23"/>
      <c r="J13" s="23"/>
      <c r="K13" s="23"/>
      <c r="L13" s="16"/>
    </row>
    <row r="14" spans="1:19">
      <c r="A14" s="15">
        <v>3</v>
      </c>
      <c r="B14" s="16"/>
      <c r="C14" s="16"/>
      <c r="D14" s="16"/>
      <c r="E14" s="16"/>
      <c r="F14" s="16"/>
      <c r="G14" s="16"/>
      <c r="H14" s="23"/>
      <c r="I14" s="23"/>
      <c r="J14" s="23"/>
      <c r="K14" s="23"/>
      <c r="L14" s="16"/>
    </row>
    <row r="15" spans="1:19">
      <c r="A15" s="15">
        <v>4</v>
      </c>
      <c r="B15" s="16"/>
      <c r="C15" s="16"/>
      <c r="D15" s="16"/>
      <c r="E15" s="16"/>
      <c r="F15" s="16"/>
      <c r="G15" s="16"/>
      <c r="H15" s="23"/>
      <c r="I15" s="23"/>
      <c r="J15" s="23"/>
      <c r="K15" s="23"/>
      <c r="L15" s="16"/>
    </row>
    <row r="16" spans="1:19">
      <c r="A16" s="15">
        <v>5</v>
      </c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16"/>
    </row>
    <row r="17" spans="1:12">
      <c r="A17" s="15">
        <v>6</v>
      </c>
      <c r="B17" s="16"/>
      <c r="C17" s="16"/>
      <c r="D17" s="16"/>
      <c r="E17" s="16"/>
      <c r="F17" s="16"/>
      <c r="G17" s="16"/>
      <c r="H17" s="23"/>
      <c r="I17" s="23"/>
      <c r="J17" s="23"/>
      <c r="K17" s="23"/>
      <c r="L17" s="16"/>
    </row>
    <row r="18" spans="1:12">
      <c r="A18" s="15">
        <v>7</v>
      </c>
      <c r="B18" s="16"/>
      <c r="C18" s="16"/>
      <c r="D18" s="16"/>
      <c r="E18" s="16"/>
      <c r="F18" s="16"/>
      <c r="G18" s="16"/>
      <c r="H18" s="23"/>
      <c r="I18" s="23"/>
      <c r="J18" s="23"/>
      <c r="K18" s="23"/>
      <c r="L18" s="16"/>
    </row>
    <row r="19" spans="1:12">
      <c r="A19" s="15">
        <v>8</v>
      </c>
      <c r="B19" s="16"/>
      <c r="C19" s="16"/>
      <c r="D19" s="16"/>
      <c r="E19" s="16"/>
      <c r="F19" s="16"/>
      <c r="G19" s="16"/>
      <c r="H19" s="23"/>
      <c r="I19" s="23"/>
      <c r="J19" s="23"/>
      <c r="K19" s="23"/>
      <c r="L19" s="16"/>
    </row>
    <row r="20" spans="1:12">
      <c r="A20" s="15">
        <v>9</v>
      </c>
      <c r="B20" s="16"/>
      <c r="C20" s="16"/>
      <c r="D20" s="16"/>
      <c r="E20" s="16"/>
      <c r="F20" s="16"/>
      <c r="G20" s="16"/>
      <c r="H20" s="23"/>
      <c r="I20" s="23"/>
      <c r="J20" s="23"/>
      <c r="K20" s="23"/>
      <c r="L20" s="16"/>
    </row>
    <row r="21" spans="1:12">
      <c r="A21" s="15">
        <v>10</v>
      </c>
      <c r="B21" s="16"/>
      <c r="C21" s="16"/>
      <c r="D21" s="16"/>
      <c r="E21" s="16"/>
      <c r="F21" s="16"/>
      <c r="G21" s="16"/>
      <c r="H21" s="23"/>
      <c r="I21" s="23"/>
      <c r="J21" s="23"/>
      <c r="K21" s="23"/>
      <c r="L21" s="16"/>
    </row>
    <row r="22" spans="1:12">
      <c r="A22" s="15">
        <v>11</v>
      </c>
      <c r="B22" s="16"/>
      <c r="C22" s="16"/>
      <c r="D22" s="16"/>
      <c r="E22" s="16"/>
      <c r="F22" s="16"/>
      <c r="G22" s="16"/>
      <c r="H22" s="23"/>
      <c r="I22" s="23"/>
      <c r="J22" s="23"/>
      <c r="K22" s="23"/>
      <c r="L22" s="16"/>
    </row>
    <row r="23" spans="1:12">
      <c r="A23" s="15">
        <v>12</v>
      </c>
      <c r="B23" s="16"/>
      <c r="C23" s="16"/>
      <c r="D23" s="16"/>
      <c r="E23" s="16"/>
      <c r="F23" s="16"/>
      <c r="G23" s="16"/>
      <c r="H23" s="23"/>
      <c r="I23" s="23"/>
      <c r="J23" s="23"/>
      <c r="K23" s="23"/>
      <c r="L23" s="16"/>
    </row>
    <row r="24" spans="1:12">
      <c r="A24" s="15">
        <v>13</v>
      </c>
      <c r="B24" s="16"/>
      <c r="C24" s="16"/>
      <c r="D24" s="16"/>
      <c r="E24" s="16"/>
      <c r="F24" s="16"/>
      <c r="G24" s="16"/>
      <c r="H24" s="23"/>
      <c r="I24" s="23"/>
      <c r="J24" s="23"/>
      <c r="K24" s="23"/>
      <c r="L24" s="16"/>
    </row>
    <row r="25" spans="1:12">
      <c r="A25" s="15">
        <v>14</v>
      </c>
      <c r="B25" s="16"/>
      <c r="C25" s="16"/>
      <c r="D25" s="16"/>
      <c r="E25" s="16"/>
      <c r="F25" s="16"/>
      <c r="G25" s="16"/>
      <c r="H25" s="23"/>
      <c r="I25" s="23"/>
      <c r="J25" s="23"/>
      <c r="K25" s="23"/>
      <c r="L25" s="16"/>
    </row>
    <row r="26" spans="1:12">
      <c r="A26" s="17" t="s">
        <v>3</v>
      </c>
      <c r="B26" s="16"/>
      <c r="C26" s="16"/>
      <c r="D26" s="16"/>
      <c r="E26" s="16"/>
      <c r="F26" s="16"/>
      <c r="G26" s="16"/>
      <c r="H26" s="23"/>
      <c r="I26" s="23"/>
      <c r="J26" s="23"/>
      <c r="K26" s="23"/>
      <c r="L26" s="16"/>
    </row>
    <row r="27" spans="1:12">
      <c r="A27" s="17" t="s">
        <v>3</v>
      </c>
      <c r="B27" s="16"/>
      <c r="C27" s="16"/>
      <c r="D27" s="16"/>
      <c r="E27" s="16"/>
      <c r="F27" s="16"/>
      <c r="G27" s="16"/>
      <c r="H27" s="23"/>
      <c r="I27" s="23"/>
      <c r="J27" s="23"/>
      <c r="K27" s="23"/>
      <c r="L27" s="16"/>
    </row>
    <row r="28" spans="1:12">
      <c r="A28" s="3" t="s">
        <v>9</v>
      </c>
      <c r="B28" s="16"/>
      <c r="C28" s="16"/>
      <c r="D28" s="16"/>
      <c r="E28" s="16"/>
      <c r="F28" s="16"/>
      <c r="G28" s="16"/>
      <c r="H28" s="23"/>
      <c r="I28" s="23"/>
      <c r="J28" s="23"/>
      <c r="K28" s="23"/>
      <c r="L28" s="16"/>
    </row>
    <row r="29" spans="1:12">
      <c r="A29" s="18" t="s">
        <v>418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4.25" customHeight="1">
      <c r="A32" s="1153" t="s">
        <v>6</v>
      </c>
      <c r="B32" s="1153"/>
      <c r="C32" s="1153"/>
      <c r="D32" s="1153"/>
      <c r="E32" s="1153"/>
      <c r="F32" s="1153"/>
      <c r="G32" s="1153"/>
      <c r="H32" s="1153"/>
      <c r="I32" s="1153"/>
      <c r="J32" s="1153"/>
      <c r="K32" s="1153"/>
      <c r="L32" s="1153"/>
    </row>
    <row r="33" spans="1:13">
      <c r="A33" s="1153" t="s">
        <v>7</v>
      </c>
      <c r="B33" s="1153"/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</row>
    <row r="34" spans="1:13">
      <c r="A34" s="1153" t="s">
        <v>10</v>
      </c>
      <c r="B34" s="1153"/>
      <c r="C34" s="1153"/>
      <c r="D34" s="1153"/>
      <c r="E34" s="1153"/>
      <c r="F34" s="1153"/>
      <c r="G34" s="1153"/>
      <c r="H34" s="1153"/>
      <c r="I34" s="1153"/>
      <c r="J34" s="1153"/>
      <c r="K34" s="1153"/>
      <c r="L34" s="1153"/>
    </row>
    <row r="35" spans="1:13">
      <c r="A35" s="11" t="s">
        <v>13</v>
      </c>
      <c r="B35" s="11"/>
      <c r="C35" s="11"/>
      <c r="D35" s="11"/>
      <c r="E35" s="11"/>
      <c r="F35" s="11"/>
      <c r="J35" s="1151" t="s">
        <v>55</v>
      </c>
      <c r="K35" s="1151"/>
      <c r="L35" s="1151"/>
      <c r="M35" s="1151"/>
    </row>
    <row r="36" spans="1:13">
      <c r="A36" s="11"/>
    </row>
    <row r="37" spans="1:13">
      <c r="A37" s="1202"/>
      <c r="B37" s="1202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</row>
  </sheetData>
  <mergeCells count="16">
    <mergeCell ref="I8:L8"/>
    <mergeCell ref="A34:L34"/>
    <mergeCell ref="A37:L37"/>
    <mergeCell ref="A9:A10"/>
    <mergeCell ref="B9:B10"/>
    <mergeCell ref="C9:G9"/>
    <mergeCell ref="H9:L9"/>
    <mergeCell ref="A32:L32"/>
    <mergeCell ref="A33:L33"/>
    <mergeCell ref="J35:M35"/>
    <mergeCell ref="F7:L7"/>
    <mergeCell ref="A7:B7"/>
    <mergeCell ref="L1:N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Y70"/>
  <sheetViews>
    <sheetView view="pageBreakPreview" zoomScale="85" zoomScaleSheetLayoutView="85" workbookViewId="0">
      <pane xSplit="2" ySplit="11" topLeftCell="C42" activePane="bottomRight" state="frozen"/>
      <selection activeCell="J63" sqref="J63:K63"/>
      <selection pane="topRight" activeCell="J63" sqref="J63:K63"/>
      <selection pane="bottomLeft" activeCell="J63" sqref="J63:K63"/>
      <selection pane="bottomRight" activeCell="C12" sqref="C12:E62"/>
    </sheetView>
  </sheetViews>
  <sheetFormatPr defaultColWidth="9.140625" defaultRowHeight="12.75"/>
  <cols>
    <col min="1" max="1" width="7.42578125" style="839" customWidth="1"/>
    <col min="2" max="2" width="14.28515625" style="839" customWidth="1"/>
    <col min="3" max="4" width="10.140625" style="839" customWidth="1"/>
    <col min="5" max="5" width="9.140625" style="400" customWidth="1"/>
    <col min="6" max="7" width="8.28515625" style="839" customWidth="1"/>
    <col min="8" max="8" width="8.140625" style="400" customWidth="1"/>
    <col min="9" max="9" width="13" style="400" hidden="1" customWidth="1"/>
    <col min="10" max="10" width="9.28515625" style="839" customWidth="1"/>
    <col min="11" max="11" width="10.7109375" style="839" customWidth="1"/>
    <col min="12" max="12" width="8.5703125" style="400" customWidth="1"/>
    <col min="13" max="13" width="8.7109375" style="839" customWidth="1"/>
    <col min="14" max="14" width="8.42578125" style="839" customWidth="1"/>
    <col min="15" max="15" width="8.7109375" style="400" customWidth="1"/>
    <col min="16" max="16" width="13.7109375" style="400" customWidth="1"/>
    <col min="17" max="17" width="12.7109375" style="400" customWidth="1"/>
    <col min="18" max="18" width="12.5703125" style="400" customWidth="1"/>
    <col min="19" max="16384" width="9.140625" style="839"/>
  </cols>
  <sheetData>
    <row r="1" spans="1:25" s="840" customFormat="1" ht="15">
      <c r="E1" s="400"/>
      <c r="H1" s="841"/>
      <c r="I1" s="841"/>
      <c r="J1" s="841"/>
      <c r="K1" s="841"/>
      <c r="L1" s="841"/>
      <c r="M1" s="841"/>
      <c r="N1" s="841"/>
      <c r="O1" s="841"/>
      <c r="P1" s="841"/>
      <c r="Q1" s="1396" t="s">
        <v>37</v>
      </c>
      <c r="R1" s="1396"/>
    </row>
    <row r="2" spans="1:25" s="840" customFormat="1" ht="15">
      <c r="A2" s="1397" t="s">
        <v>0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</row>
    <row r="3" spans="1:25" s="840" customFormat="1" ht="20.25">
      <c r="A3" s="1398" t="s">
        <v>507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</row>
    <row r="4" spans="1:25" s="840" customFormat="1" ht="10.5" customHeight="1">
      <c r="E4" s="400"/>
      <c r="H4" s="400"/>
      <c r="I4" s="400"/>
      <c r="L4" s="400"/>
      <c r="O4" s="400"/>
      <c r="P4" s="400"/>
      <c r="Q4" s="400"/>
      <c r="R4" s="400"/>
    </row>
    <row r="5" spans="1:25">
      <c r="A5" s="842"/>
      <c r="B5" s="842"/>
      <c r="C5" s="842"/>
      <c r="D5" s="842"/>
      <c r="E5" s="843"/>
      <c r="F5" s="844"/>
      <c r="G5" s="844"/>
      <c r="H5" s="843"/>
      <c r="I5" s="843"/>
      <c r="J5" s="844"/>
      <c r="K5" s="844"/>
      <c r="L5" s="843"/>
      <c r="M5" s="844"/>
      <c r="N5" s="844"/>
      <c r="O5" s="845"/>
      <c r="P5" s="845"/>
      <c r="Q5" s="843"/>
      <c r="R5" s="846"/>
    </row>
    <row r="6" spans="1:25" ht="18" customHeight="1">
      <c r="A6" s="1399" t="s">
        <v>508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</row>
    <row r="7" spans="1:25">
      <c r="A7" s="1377" t="s">
        <v>495</v>
      </c>
      <c r="B7" s="1377"/>
      <c r="C7" s="1377"/>
      <c r="R7" s="847" t="s">
        <v>14</v>
      </c>
    </row>
    <row r="8" spans="1:25" ht="15.75">
      <c r="A8" s="848"/>
      <c r="O8" s="1378" t="s">
        <v>503</v>
      </c>
      <c r="P8" s="1378"/>
      <c r="Q8" s="1378"/>
      <c r="R8" s="1378"/>
    </row>
    <row r="9" spans="1:25" ht="30.75" customHeight="1">
      <c r="A9" s="1400" t="s">
        <v>1</v>
      </c>
      <c r="B9" s="1400" t="s">
        <v>2</v>
      </c>
      <c r="C9" s="1400" t="s">
        <v>511</v>
      </c>
      <c r="D9" s="1400"/>
      <c r="E9" s="1400"/>
      <c r="F9" s="1400" t="s">
        <v>510</v>
      </c>
      <c r="G9" s="1400"/>
      <c r="H9" s="1400"/>
      <c r="I9" s="402"/>
      <c r="J9" s="1400" t="s">
        <v>251</v>
      </c>
      <c r="K9" s="1400"/>
      <c r="L9" s="1400"/>
      <c r="M9" s="1400" t="s">
        <v>496</v>
      </c>
      <c r="N9" s="1400"/>
      <c r="O9" s="1400"/>
      <c r="P9" s="1400" t="s">
        <v>509</v>
      </c>
      <c r="Q9" s="1400"/>
      <c r="R9" s="1400"/>
    </row>
    <row r="10" spans="1:25" ht="30" customHeight="1">
      <c r="A10" s="1400"/>
      <c r="B10" s="1400"/>
      <c r="C10" s="402" t="s">
        <v>65</v>
      </c>
      <c r="D10" s="402" t="s">
        <v>422</v>
      </c>
      <c r="E10" s="402" t="s">
        <v>9</v>
      </c>
      <c r="F10" s="402" t="s">
        <v>65</v>
      </c>
      <c r="G10" s="402" t="s">
        <v>423</v>
      </c>
      <c r="H10" s="402" t="s">
        <v>9</v>
      </c>
      <c r="I10" s="402"/>
      <c r="J10" s="402" t="s">
        <v>65</v>
      </c>
      <c r="K10" s="402" t="s">
        <v>423</v>
      </c>
      <c r="L10" s="402" t="s">
        <v>9</v>
      </c>
      <c r="M10" s="402" t="s">
        <v>65</v>
      </c>
      <c r="N10" s="402" t="s">
        <v>423</v>
      </c>
      <c r="O10" s="402" t="s">
        <v>9</v>
      </c>
      <c r="P10" s="402" t="s">
        <v>146</v>
      </c>
      <c r="Q10" s="402" t="s">
        <v>424</v>
      </c>
      <c r="R10" s="402" t="s">
        <v>66</v>
      </c>
    </row>
    <row r="11" spans="1:25" s="850" customFormat="1">
      <c r="A11" s="849">
        <v>1</v>
      </c>
      <c r="B11" s="849">
        <v>2</v>
      </c>
      <c r="C11" s="849">
        <v>3</v>
      </c>
      <c r="D11" s="849">
        <v>4</v>
      </c>
      <c r="E11" s="849">
        <v>5</v>
      </c>
      <c r="F11" s="849">
        <v>6</v>
      </c>
      <c r="G11" s="849">
        <v>7</v>
      </c>
      <c r="H11" s="849">
        <v>8</v>
      </c>
      <c r="I11" s="849"/>
      <c r="J11" s="849">
        <v>9</v>
      </c>
      <c r="K11" s="849">
        <v>10</v>
      </c>
      <c r="L11" s="849">
        <v>11</v>
      </c>
      <c r="M11" s="849">
        <v>12</v>
      </c>
      <c r="N11" s="849">
        <v>13</v>
      </c>
      <c r="O11" s="849">
        <v>14</v>
      </c>
      <c r="P11" s="849">
        <v>15</v>
      </c>
      <c r="Q11" s="849">
        <v>16</v>
      </c>
      <c r="R11" s="849">
        <v>17</v>
      </c>
    </row>
    <row r="12" spans="1:25" ht="21" customHeight="1">
      <c r="A12" s="851">
        <v>1</v>
      </c>
      <c r="B12" s="852" t="s">
        <v>444</v>
      </c>
      <c r="C12" s="853">
        <v>160.29074879999999</v>
      </c>
      <c r="D12" s="853">
        <v>106.86049919999999</v>
      </c>
      <c r="E12" s="854">
        <v>267.15124800000001</v>
      </c>
      <c r="F12" s="853">
        <v>49.039869480328889</v>
      </c>
      <c r="G12" s="853">
        <v>56.294154129188144</v>
      </c>
      <c r="H12" s="854">
        <f t="shared" ref="H12:H62" si="0">F12+G12</f>
        <v>105.33402360951703</v>
      </c>
      <c r="I12" s="854">
        <v>28484</v>
      </c>
      <c r="J12" s="853">
        <v>176.6243137254902</v>
      </c>
      <c r="K12" s="853">
        <v>122.37686274509804</v>
      </c>
      <c r="L12" s="854">
        <f t="shared" ref="L12:L62" si="1">J12+K12</f>
        <v>299.00117647058823</v>
      </c>
      <c r="M12" s="853">
        <v>159.78551021999999</v>
      </c>
      <c r="N12" s="853">
        <v>106.52367348</v>
      </c>
      <c r="O12" s="854">
        <v>266.30918369999995</v>
      </c>
      <c r="P12" s="854">
        <f>F12+J12-M12</f>
        <v>65.878672985819094</v>
      </c>
      <c r="Q12" s="854">
        <f>G12+K12-N12</f>
        <v>72.147343394286182</v>
      </c>
      <c r="R12" s="854">
        <f>P12+Q12</f>
        <v>138.02601638010526</v>
      </c>
      <c r="T12" s="1129">
        <f>M12*2/100</f>
        <v>3.1957102043999996</v>
      </c>
      <c r="U12" s="1129">
        <f t="shared" ref="U12:V12" si="2">N12*2/100</f>
        <v>2.1304734696000001</v>
      </c>
      <c r="V12" s="1129">
        <f t="shared" si="2"/>
        <v>5.3261836739999993</v>
      </c>
      <c r="W12" s="1129">
        <f>T12+M12</f>
        <v>162.98122042439999</v>
      </c>
      <c r="X12" s="1129">
        <f t="shared" ref="X12" si="3">U12+N12</f>
        <v>108.6541469496</v>
      </c>
      <c r="Y12" s="1129">
        <f>V12+O12</f>
        <v>271.63536737399994</v>
      </c>
    </row>
    <row r="13" spans="1:25" ht="21" customHeight="1">
      <c r="A13" s="851">
        <v>2</v>
      </c>
      <c r="B13" s="852" t="s">
        <v>445</v>
      </c>
      <c r="C13" s="853">
        <v>234.85328099999998</v>
      </c>
      <c r="D13" s="853">
        <v>156.56885400000002</v>
      </c>
      <c r="E13" s="854">
        <v>391.42213500000003</v>
      </c>
      <c r="F13" s="853">
        <v>120.68407801197054</v>
      </c>
      <c r="G13" s="853">
        <v>97.322469918132811</v>
      </c>
      <c r="H13" s="854">
        <f t="shared" si="0"/>
        <v>218.00654793010335</v>
      </c>
      <c r="I13" s="854">
        <v>86209.549999999988</v>
      </c>
      <c r="J13" s="853">
        <v>393.33431372549023</v>
      </c>
      <c r="K13" s="853">
        <v>266.84686274509806</v>
      </c>
      <c r="L13" s="854">
        <f t="shared" si="1"/>
        <v>660.1811764705883</v>
      </c>
      <c r="M13" s="853">
        <v>201.28747779</v>
      </c>
      <c r="N13" s="853">
        <v>134.19165186000001</v>
      </c>
      <c r="O13" s="854">
        <v>335.47912965</v>
      </c>
      <c r="P13" s="854">
        <f t="shared" ref="P13:Q62" si="4">F13+J13-M13</f>
        <v>312.73091394746075</v>
      </c>
      <c r="Q13" s="854">
        <f t="shared" si="4"/>
        <v>229.97768080323087</v>
      </c>
      <c r="R13" s="854">
        <f t="shared" ref="R13:R62" si="5">P13+Q13</f>
        <v>542.70859475069165</v>
      </c>
      <c r="T13" s="1129">
        <f t="shared" ref="T13:T62" si="6">M13*2/100</f>
        <v>4.0257495558</v>
      </c>
      <c r="U13" s="1129">
        <f t="shared" ref="U13:U62" si="7">N13*2/100</f>
        <v>2.6838330372000003</v>
      </c>
      <c r="V13" s="1129">
        <f t="shared" ref="V13:V62" si="8">O13*2/100</f>
        <v>6.7095825930000004</v>
      </c>
      <c r="W13" s="1129">
        <f t="shared" ref="W13:W62" si="9">T13+M13</f>
        <v>205.31322734579999</v>
      </c>
      <c r="X13" s="1129">
        <f t="shared" ref="X13:X62" si="10">U13+N13</f>
        <v>136.87548489720001</v>
      </c>
      <c r="Y13" s="1129">
        <f t="shared" ref="Y13:Y62" si="11">V13+O13</f>
        <v>342.188712243</v>
      </c>
    </row>
    <row r="14" spans="1:25" ht="21" customHeight="1">
      <c r="A14" s="851">
        <v>3</v>
      </c>
      <c r="B14" s="852" t="s">
        <v>497</v>
      </c>
      <c r="C14" s="853">
        <v>412.53722640000001</v>
      </c>
      <c r="D14" s="853">
        <v>275.02481760000001</v>
      </c>
      <c r="E14" s="854">
        <v>687.56204400000001</v>
      </c>
      <c r="F14" s="853">
        <v>5.4933082650716756</v>
      </c>
      <c r="G14" s="853">
        <v>22.72838583369127</v>
      </c>
      <c r="H14" s="854">
        <f t="shared" si="0"/>
        <v>28.221694098762946</v>
      </c>
      <c r="I14" s="854">
        <v>38898</v>
      </c>
      <c r="J14" s="853">
        <v>211.19431372549019</v>
      </c>
      <c r="K14" s="853">
        <v>145.42686274509805</v>
      </c>
      <c r="L14" s="854">
        <f t="shared" si="1"/>
        <v>356.62117647058824</v>
      </c>
      <c r="M14" s="853">
        <v>466.70961645</v>
      </c>
      <c r="N14" s="853">
        <v>311.13974430000002</v>
      </c>
      <c r="O14" s="854">
        <v>777.84936075000007</v>
      </c>
      <c r="P14" s="854">
        <f t="shared" si="4"/>
        <v>-250.02199445943813</v>
      </c>
      <c r="Q14" s="854">
        <f t="shared" si="4"/>
        <v>-142.98449572121069</v>
      </c>
      <c r="R14" s="854">
        <f t="shared" si="5"/>
        <v>-393.00649018064883</v>
      </c>
      <c r="T14" s="1129">
        <f t="shared" si="6"/>
        <v>9.3341923290000004</v>
      </c>
      <c r="U14" s="1129">
        <f t="shared" si="7"/>
        <v>6.222794886</v>
      </c>
      <c r="V14" s="1129">
        <f t="shared" si="8"/>
        <v>15.556987215000001</v>
      </c>
      <c r="W14" s="1129">
        <f t="shared" si="9"/>
        <v>476.04380877900002</v>
      </c>
      <c r="X14" s="1129">
        <f t="shared" si="10"/>
        <v>317.36253918599999</v>
      </c>
      <c r="Y14" s="1129">
        <f t="shared" si="11"/>
        <v>793.40634796500012</v>
      </c>
    </row>
    <row r="15" spans="1:25" ht="21" customHeight="1">
      <c r="A15" s="851">
        <v>4</v>
      </c>
      <c r="B15" s="852" t="s">
        <v>447</v>
      </c>
      <c r="C15" s="853">
        <v>306.9877103</v>
      </c>
      <c r="D15" s="853">
        <v>204.6034482</v>
      </c>
      <c r="E15" s="854">
        <v>511.59115850000001</v>
      </c>
      <c r="F15" s="853">
        <v>-6.7300320475704059</v>
      </c>
      <c r="G15" s="853">
        <v>-44.57185318671867</v>
      </c>
      <c r="H15" s="854">
        <f t="shared" si="0"/>
        <v>-51.301885234289074</v>
      </c>
      <c r="I15" s="854">
        <v>46968</v>
      </c>
      <c r="J15" s="853">
        <v>204.4343137254902</v>
      </c>
      <c r="K15" s="853">
        <v>79.43686274509804</v>
      </c>
      <c r="L15" s="854">
        <f t="shared" si="1"/>
        <v>283.87117647058824</v>
      </c>
      <c r="M15" s="853">
        <v>175.84674917399997</v>
      </c>
      <c r="N15" s="853">
        <v>117.23116611600001</v>
      </c>
      <c r="O15" s="854">
        <v>293.07791528999996</v>
      </c>
      <c r="P15" s="854">
        <f t="shared" si="4"/>
        <v>21.857532503919828</v>
      </c>
      <c r="Q15" s="854">
        <f t="shared" si="4"/>
        <v>-82.366156557620641</v>
      </c>
      <c r="R15" s="854">
        <f t="shared" si="5"/>
        <v>-60.508624053700814</v>
      </c>
      <c r="T15" s="1129">
        <f t="shared" si="6"/>
        <v>3.5169349834799992</v>
      </c>
      <c r="U15" s="1129">
        <f t="shared" si="7"/>
        <v>2.3446233223200004</v>
      </c>
      <c r="V15" s="1129">
        <f t="shared" si="8"/>
        <v>5.8615583057999991</v>
      </c>
      <c r="W15" s="1129">
        <f t="shared" si="9"/>
        <v>179.36368415747998</v>
      </c>
      <c r="X15" s="1129">
        <f t="shared" si="10"/>
        <v>119.57578943832002</v>
      </c>
      <c r="Y15" s="1129">
        <f t="shared" si="11"/>
        <v>298.93947359579994</v>
      </c>
    </row>
    <row r="16" spans="1:25" ht="21" customHeight="1">
      <c r="A16" s="851">
        <v>5</v>
      </c>
      <c r="B16" s="852" t="s">
        <v>448</v>
      </c>
      <c r="C16" s="853">
        <v>533.6062523999999</v>
      </c>
      <c r="D16" s="853">
        <v>355.73750159999997</v>
      </c>
      <c r="E16" s="854">
        <v>889.34375399999988</v>
      </c>
      <c r="F16" s="853">
        <v>200.63602529810223</v>
      </c>
      <c r="G16" s="853">
        <v>-180.32638485977481</v>
      </c>
      <c r="H16" s="854">
        <f t="shared" si="0"/>
        <v>20.30964043832742</v>
      </c>
      <c r="I16" s="854">
        <v>104370</v>
      </c>
      <c r="J16" s="853">
        <v>450.7443137254902</v>
      </c>
      <c r="K16" s="853">
        <v>305.12686274509804</v>
      </c>
      <c r="L16" s="854">
        <f t="shared" si="1"/>
        <v>755.87117647058824</v>
      </c>
      <c r="M16" s="853">
        <v>518.79100708800001</v>
      </c>
      <c r="N16" s="853">
        <v>345.86067139200003</v>
      </c>
      <c r="O16" s="854">
        <v>864.65167847999999</v>
      </c>
      <c r="P16" s="854">
        <f t="shared" si="4"/>
        <v>132.58933193559244</v>
      </c>
      <c r="Q16" s="854">
        <f t="shared" si="4"/>
        <v>-221.0601935066768</v>
      </c>
      <c r="R16" s="854">
        <f t="shared" si="5"/>
        <v>-88.470861571084356</v>
      </c>
      <c r="T16" s="1129">
        <f t="shared" si="6"/>
        <v>10.37582014176</v>
      </c>
      <c r="U16" s="1129">
        <f t="shared" si="7"/>
        <v>6.9172134278400002</v>
      </c>
      <c r="V16" s="1129">
        <f t="shared" si="8"/>
        <v>17.293033569599999</v>
      </c>
      <c r="W16" s="1129">
        <f t="shared" si="9"/>
        <v>529.16682722975997</v>
      </c>
      <c r="X16" s="1129">
        <f t="shared" si="10"/>
        <v>352.77788481984004</v>
      </c>
      <c r="Y16" s="1129">
        <f t="shared" si="11"/>
        <v>881.94471204959996</v>
      </c>
    </row>
    <row r="17" spans="1:25" ht="21" customHeight="1">
      <c r="A17" s="851">
        <v>6</v>
      </c>
      <c r="B17" s="852" t="s">
        <v>449</v>
      </c>
      <c r="C17" s="853">
        <v>542.74122629999999</v>
      </c>
      <c r="D17" s="853">
        <v>361.82748420000001</v>
      </c>
      <c r="E17" s="854">
        <v>904.56871049999995</v>
      </c>
      <c r="F17" s="853">
        <v>63.958489232148224</v>
      </c>
      <c r="G17" s="853">
        <v>19.834184374494171</v>
      </c>
      <c r="H17" s="854">
        <f t="shared" si="0"/>
        <v>83.792673606642396</v>
      </c>
      <c r="I17" s="854">
        <v>88192</v>
      </c>
      <c r="J17" s="853">
        <v>593.64431372549018</v>
      </c>
      <c r="K17" s="853">
        <v>400.39686274509802</v>
      </c>
      <c r="L17" s="854">
        <f t="shared" si="1"/>
        <v>994.0411764705882</v>
      </c>
      <c r="M17" s="853">
        <v>438.86438879399998</v>
      </c>
      <c r="N17" s="853">
        <v>292.57625919600002</v>
      </c>
      <c r="O17" s="854">
        <v>731.44064799</v>
      </c>
      <c r="P17" s="854">
        <f t="shared" si="4"/>
        <v>218.73841416363848</v>
      </c>
      <c r="Q17" s="854">
        <f t="shared" si="4"/>
        <v>127.65478792359215</v>
      </c>
      <c r="R17" s="854">
        <f t="shared" si="5"/>
        <v>346.39320208723063</v>
      </c>
      <c r="T17" s="1129">
        <f t="shared" si="6"/>
        <v>8.7772877758799996</v>
      </c>
      <c r="U17" s="1129">
        <f t="shared" si="7"/>
        <v>5.8515251839200007</v>
      </c>
      <c r="V17" s="1129">
        <f t="shared" si="8"/>
        <v>14.628812959799999</v>
      </c>
      <c r="W17" s="1129">
        <f t="shared" si="9"/>
        <v>447.64167656987996</v>
      </c>
      <c r="X17" s="1129">
        <f t="shared" si="10"/>
        <v>298.42778437992001</v>
      </c>
      <c r="Y17" s="1129">
        <f t="shared" si="11"/>
        <v>746.06946094980003</v>
      </c>
    </row>
    <row r="18" spans="1:25" ht="21" customHeight="1">
      <c r="A18" s="851">
        <v>7</v>
      </c>
      <c r="B18" s="852" t="s">
        <v>450</v>
      </c>
      <c r="C18" s="853">
        <v>520.24869000000001</v>
      </c>
      <c r="D18" s="853">
        <v>346.83246000000003</v>
      </c>
      <c r="E18" s="854">
        <v>867.08114999999998</v>
      </c>
      <c r="F18" s="853">
        <v>26.337618096759872</v>
      </c>
      <c r="G18" s="853">
        <v>-19.434774941652268</v>
      </c>
      <c r="H18" s="854">
        <f t="shared" si="0"/>
        <v>6.9028431551076039</v>
      </c>
      <c r="I18" s="854">
        <v>82064</v>
      </c>
      <c r="J18" s="853">
        <v>446.4343137254902</v>
      </c>
      <c r="K18" s="853">
        <v>302.24686274509804</v>
      </c>
      <c r="L18" s="854">
        <f t="shared" si="1"/>
        <v>748.6811764705883</v>
      </c>
      <c r="M18" s="853">
        <v>458.34250820399996</v>
      </c>
      <c r="N18" s="853">
        <v>305.56167213600003</v>
      </c>
      <c r="O18" s="854">
        <v>763.90418033999993</v>
      </c>
      <c r="P18" s="854">
        <f t="shared" si="4"/>
        <v>14.429423618250098</v>
      </c>
      <c r="Q18" s="854">
        <f t="shared" si="4"/>
        <v>-22.749584332554264</v>
      </c>
      <c r="R18" s="854">
        <f t="shared" si="5"/>
        <v>-8.3201607143041656</v>
      </c>
      <c r="T18" s="1129">
        <f t="shared" si="6"/>
        <v>9.1668501640799995</v>
      </c>
      <c r="U18" s="1129">
        <f t="shared" si="7"/>
        <v>6.1112334427200006</v>
      </c>
      <c r="V18" s="1129">
        <f t="shared" si="8"/>
        <v>15.278083606799999</v>
      </c>
      <c r="W18" s="1129">
        <f t="shared" si="9"/>
        <v>467.50935836807997</v>
      </c>
      <c r="X18" s="1129">
        <f t="shared" si="10"/>
        <v>311.67290557872002</v>
      </c>
      <c r="Y18" s="1129">
        <f t="shared" si="11"/>
        <v>779.18226394679994</v>
      </c>
    </row>
    <row r="19" spans="1:25" ht="21" customHeight="1">
      <c r="A19" s="851">
        <v>8</v>
      </c>
      <c r="B19" s="852" t="s">
        <v>451</v>
      </c>
      <c r="C19" s="853">
        <v>422.61486310000004</v>
      </c>
      <c r="D19" s="853">
        <v>281.66749140000002</v>
      </c>
      <c r="E19" s="854">
        <v>704.28235450000011</v>
      </c>
      <c r="F19" s="853">
        <v>48.358269190646311</v>
      </c>
      <c r="G19" s="853">
        <v>13.90124935507618</v>
      </c>
      <c r="H19" s="854">
        <f t="shared" si="0"/>
        <v>62.259518545722493</v>
      </c>
      <c r="I19" s="854">
        <v>57771</v>
      </c>
      <c r="J19" s="853">
        <v>386.22431372549022</v>
      </c>
      <c r="K19" s="853">
        <v>262.11686274509805</v>
      </c>
      <c r="L19" s="854">
        <f t="shared" si="1"/>
        <v>648.34117647058827</v>
      </c>
      <c r="M19" s="853">
        <v>373.58149444200001</v>
      </c>
      <c r="N19" s="853">
        <v>249.054329628</v>
      </c>
      <c r="O19" s="854">
        <v>622.63582407000001</v>
      </c>
      <c r="P19" s="854">
        <f t="shared" si="4"/>
        <v>61.001088474136509</v>
      </c>
      <c r="Q19" s="854">
        <f t="shared" si="4"/>
        <v>26.963782472174216</v>
      </c>
      <c r="R19" s="854">
        <f t="shared" si="5"/>
        <v>87.964870946310725</v>
      </c>
      <c r="T19" s="1129">
        <f t="shared" si="6"/>
        <v>7.4716298888399999</v>
      </c>
      <c r="U19" s="1129">
        <f t="shared" si="7"/>
        <v>4.9810865925600005</v>
      </c>
      <c r="V19" s="1129">
        <f t="shared" si="8"/>
        <v>12.4527164814</v>
      </c>
      <c r="W19" s="1129">
        <f t="shared" si="9"/>
        <v>381.05312433084003</v>
      </c>
      <c r="X19" s="1129">
        <f t="shared" si="10"/>
        <v>254.03541622055999</v>
      </c>
      <c r="Y19" s="1129">
        <f t="shared" si="11"/>
        <v>635.0885405514</v>
      </c>
    </row>
    <row r="20" spans="1:25" ht="21" customHeight="1">
      <c r="A20" s="851">
        <v>9</v>
      </c>
      <c r="B20" s="852" t="s">
        <v>452</v>
      </c>
      <c r="C20" s="853">
        <v>375.67499579999998</v>
      </c>
      <c r="D20" s="853">
        <v>250.44999719999998</v>
      </c>
      <c r="E20" s="854">
        <v>626.1249929999999</v>
      </c>
      <c r="F20" s="853">
        <v>128.07648426738365</v>
      </c>
      <c r="G20" s="853">
        <v>87.146180332068596</v>
      </c>
      <c r="H20" s="854">
        <f t="shared" si="0"/>
        <v>215.22266459945223</v>
      </c>
      <c r="I20" s="854">
        <v>67468</v>
      </c>
      <c r="J20" s="853">
        <v>253.3343137254902</v>
      </c>
      <c r="K20" s="853">
        <v>173.51686274509802</v>
      </c>
      <c r="L20" s="854">
        <f t="shared" si="1"/>
        <v>426.85117647058826</v>
      </c>
      <c r="M20" s="853">
        <v>336.75397736399998</v>
      </c>
      <c r="N20" s="853">
        <v>224.50265157599998</v>
      </c>
      <c r="O20" s="854">
        <v>561.25662893999993</v>
      </c>
      <c r="P20" s="854">
        <f t="shared" si="4"/>
        <v>44.656820628873902</v>
      </c>
      <c r="Q20" s="854">
        <f t="shared" si="4"/>
        <v>36.160391501166629</v>
      </c>
      <c r="R20" s="854">
        <f t="shared" si="5"/>
        <v>80.817212130040531</v>
      </c>
      <c r="T20" s="1129">
        <f t="shared" si="6"/>
        <v>6.7350795472799998</v>
      </c>
      <c r="U20" s="1129">
        <f t="shared" si="7"/>
        <v>4.4900530315199996</v>
      </c>
      <c r="V20" s="1129">
        <f t="shared" si="8"/>
        <v>11.225132578799998</v>
      </c>
      <c r="W20" s="1129">
        <f t="shared" si="9"/>
        <v>343.48905691127999</v>
      </c>
      <c r="X20" s="1129">
        <f t="shared" si="10"/>
        <v>228.99270460751998</v>
      </c>
      <c r="Y20" s="1129">
        <f t="shared" si="11"/>
        <v>572.48176151879989</v>
      </c>
    </row>
    <row r="21" spans="1:25" ht="21" customHeight="1">
      <c r="A21" s="851">
        <v>10</v>
      </c>
      <c r="B21" s="852" t="s">
        <v>453</v>
      </c>
      <c r="C21" s="853">
        <v>265.28815169999996</v>
      </c>
      <c r="D21" s="853">
        <v>176.85876780000001</v>
      </c>
      <c r="E21" s="854">
        <v>442.14691949999997</v>
      </c>
      <c r="F21" s="853">
        <v>16.039780184114687</v>
      </c>
      <c r="G21" s="853">
        <v>8.9635871471223805</v>
      </c>
      <c r="H21" s="854">
        <f t="shared" si="0"/>
        <v>25.003367331237065</v>
      </c>
      <c r="I21" s="854">
        <v>44372</v>
      </c>
      <c r="J21" s="853">
        <v>224.8343137254902</v>
      </c>
      <c r="K21" s="853">
        <v>154.51686274509802</v>
      </c>
      <c r="L21" s="854">
        <f t="shared" si="1"/>
        <v>379.35117647058826</v>
      </c>
      <c r="M21" s="853">
        <v>227.14875413999999</v>
      </c>
      <c r="N21" s="853">
        <v>151.43250276000001</v>
      </c>
      <c r="O21" s="854">
        <v>378.58125690000003</v>
      </c>
      <c r="P21" s="854">
        <f t="shared" si="4"/>
        <v>13.725339769604886</v>
      </c>
      <c r="Q21" s="854">
        <f t="shared" si="4"/>
        <v>12.047947132220401</v>
      </c>
      <c r="R21" s="854">
        <f t="shared" si="5"/>
        <v>25.773286901825287</v>
      </c>
      <c r="T21" s="1129">
        <f t="shared" si="6"/>
        <v>4.5429750828</v>
      </c>
      <c r="U21" s="1129">
        <f t="shared" si="7"/>
        <v>3.0286500552</v>
      </c>
      <c r="V21" s="1129">
        <f t="shared" si="8"/>
        <v>7.5716251380000008</v>
      </c>
      <c r="W21" s="1129">
        <f t="shared" si="9"/>
        <v>231.69172922280001</v>
      </c>
      <c r="X21" s="1129">
        <f t="shared" si="10"/>
        <v>154.46115281519999</v>
      </c>
      <c r="Y21" s="1129">
        <f t="shared" si="11"/>
        <v>386.15288203800003</v>
      </c>
    </row>
    <row r="22" spans="1:25" ht="21" customHeight="1">
      <c r="A22" s="851">
        <v>11</v>
      </c>
      <c r="B22" s="852" t="s">
        <v>454</v>
      </c>
      <c r="C22" s="853">
        <v>536.27226269999994</v>
      </c>
      <c r="D22" s="853">
        <v>357.50457779999999</v>
      </c>
      <c r="E22" s="854">
        <v>893.77684049999982</v>
      </c>
      <c r="F22" s="853">
        <v>205.30276718878883</v>
      </c>
      <c r="G22" s="853">
        <v>85.520435611112788</v>
      </c>
      <c r="H22" s="854">
        <f t="shared" si="0"/>
        <v>290.82320279990165</v>
      </c>
      <c r="I22" s="854">
        <v>128608.56000000001</v>
      </c>
      <c r="J22" s="853">
        <v>525.68431372549014</v>
      </c>
      <c r="K22" s="853">
        <v>355.976862745098</v>
      </c>
      <c r="L22" s="854">
        <f t="shared" si="1"/>
        <v>881.66117647058809</v>
      </c>
      <c r="M22" s="853">
        <v>534.04094059199997</v>
      </c>
      <c r="N22" s="853">
        <v>356.02729372800002</v>
      </c>
      <c r="O22" s="854">
        <v>890.06823431999999</v>
      </c>
      <c r="P22" s="854">
        <f t="shared" si="4"/>
        <v>196.94614032227901</v>
      </c>
      <c r="Q22" s="854">
        <f t="shared" si="4"/>
        <v>85.470004628210745</v>
      </c>
      <c r="R22" s="854">
        <f t="shared" si="5"/>
        <v>282.41614495048975</v>
      </c>
      <c r="T22" s="1129">
        <f t="shared" si="6"/>
        <v>10.68081881184</v>
      </c>
      <c r="U22" s="1129">
        <f t="shared" si="7"/>
        <v>7.1205458745600003</v>
      </c>
      <c r="V22" s="1129">
        <f t="shared" si="8"/>
        <v>17.801364686399999</v>
      </c>
      <c r="W22" s="1129">
        <f t="shared" si="9"/>
        <v>544.72175940384</v>
      </c>
      <c r="X22" s="1129">
        <f t="shared" si="10"/>
        <v>363.14783960256</v>
      </c>
      <c r="Y22" s="1129">
        <f t="shared" si="11"/>
        <v>907.86959900639999</v>
      </c>
    </row>
    <row r="23" spans="1:25" ht="21" customHeight="1">
      <c r="A23" s="851">
        <v>12</v>
      </c>
      <c r="B23" s="852" t="s">
        <v>455</v>
      </c>
      <c r="C23" s="853">
        <v>622.82858039999996</v>
      </c>
      <c r="D23" s="853">
        <v>415.2190536</v>
      </c>
      <c r="E23" s="854">
        <v>1038.047634</v>
      </c>
      <c r="F23" s="853">
        <v>29.986131188516172</v>
      </c>
      <c r="G23" s="853">
        <v>-70.198174602655556</v>
      </c>
      <c r="H23" s="854">
        <f t="shared" si="0"/>
        <v>-40.212043414139387</v>
      </c>
      <c r="I23" s="854">
        <v>103990</v>
      </c>
      <c r="J23" s="853">
        <v>491.60431372549021</v>
      </c>
      <c r="K23" s="853">
        <v>332.36686274509805</v>
      </c>
      <c r="L23" s="854">
        <f t="shared" si="1"/>
        <v>823.97117647058826</v>
      </c>
      <c r="M23" s="853">
        <v>546.46409689199993</v>
      </c>
      <c r="N23" s="853">
        <v>364.30939792800001</v>
      </c>
      <c r="O23" s="854">
        <v>910.77349482</v>
      </c>
      <c r="P23" s="854">
        <f t="shared" si="4"/>
        <v>-24.873651977993518</v>
      </c>
      <c r="Q23" s="854">
        <f t="shared" si="4"/>
        <v>-102.14070978555753</v>
      </c>
      <c r="R23" s="854">
        <f t="shared" si="5"/>
        <v>-127.01436176355105</v>
      </c>
      <c r="T23" s="1129">
        <f t="shared" si="6"/>
        <v>10.929281937839999</v>
      </c>
      <c r="U23" s="1129">
        <f t="shared" si="7"/>
        <v>7.2861879585600002</v>
      </c>
      <c r="V23" s="1129">
        <f t="shared" si="8"/>
        <v>18.215469896399998</v>
      </c>
      <c r="W23" s="1129">
        <f t="shared" si="9"/>
        <v>557.39337882983989</v>
      </c>
      <c r="X23" s="1129">
        <f t="shared" si="10"/>
        <v>371.59558588656</v>
      </c>
      <c r="Y23" s="1129">
        <f t="shared" si="11"/>
        <v>928.98896471640001</v>
      </c>
    </row>
    <row r="24" spans="1:25" ht="21" customHeight="1">
      <c r="A24" s="851">
        <v>13</v>
      </c>
      <c r="B24" s="852" t="s">
        <v>456</v>
      </c>
      <c r="C24" s="853">
        <v>476.50824460000001</v>
      </c>
      <c r="D24" s="853">
        <v>317.58675239999997</v>
      </c>
      <c r="E24" s="854">
        <v>794.09499699999992</v>
      </c>
      <c r="F24" s="853">
        <v>85.890589483724767</v>
      </c>
      <c r="G24" s="853">
        <v>-55.568069457583192</v>
      </c>
      <c r="H24" s="854">
        <f t="shared" si="0"/>
        <v>30.322520026141575</v>
      </c>
      <c r="I24" s="854">
        <v>82739</v>
      </c>
      <c r="J24" s="853">
        <v>389.71431372549023</v>
      </c>
      <c r="K24" s="853">
        <v>264.44686274509803</v>
      </c>
      <c r="L24" s="854">
        <f t="shared" si="1"/>
        <v>654.16117647058832</v>
      </c>
      <c r="M24" s="853">
        <v>390.96078861599995</v>
      </c>
      <c r="N24" s="853">
        <v>260.640525744</v>
      </c>
      <c r="O24" s="854">
        <v>651.60131435999995</v>
      </c>
      <c r="P24" s="854">
        <f t="shared" si="4"/>
        <v>84.644114593215022</v>
      </c>
      <c r="Q24" s="854">
        <f t="shared" si="4"/>
        <v>-51.761732456485163</v>
      </c>
      <c r="R24" s="854">
        <f t="shared" si="5"/>
        <v>32.882382136729859</v>
      </c>
      <c r="T24" s="1129">
        <f t="shared" si="6"/>
        <v>7.8192157723199989</v>
      </c>
      <c r="U24" s="1129">
        <f t="shared" si="7"/>
        <v>5.2128105148800001</v>
      </c>
      <c r="V24" s="1129">
        <f t="shared" si="8"/>
        <v>13.032026287199999</v>
      </c>
      <c r="W24" s="1129">
        <f t="shared" si="9"/>
        <v>398.78000438831992</v>
      </c>
      <c r="X24" s="1129">
        <f t="shared" si="10"/>
        <v>265.85333625888001</v>
      </c>
      <c r="Y24" s="1129">
        <f t="shared" si="11"/>
        <v>664.63334064719993</v>
      </c>
    </row>
    <row r="25" spans="1:25" ht="21" customHeight="1">
      <c r="A25" s="851">
        <v>14</v>
      </c>
      <c r="B25" s="852" t="s">
        <v>457</v>
      </c>
      <c r="C25" s="853">
        <v>221.03299900000002</v>
      </c>
      <c r="D25" s="853">
        <v>147.33249000000001</v>
      </c>
      <c r="E25" s="854">
        <v>368.36548900000003</v>
      </c>
      <c r="F25" s="853">
        <v>28.120542711654668</v>
      </c>
      <c r="G25" s="853">
        <v>27.702473850733902</v>
      </c>
      <c r="H25" s="854">
        <f t="shared" si="0"/>
        <v>55.823016562388574</v>
      </c>
      <c r="I25" s="854">
        <v>35266</v>
      </c>
      <c r="J25" s="853">
        <v>213.5943137254902</v>
      </c>
      <c r="K25" s="853">
        <v>147.02686274509804</v>
      </c>
      <c r="L25" s="854">
        <f t="shared" si="1"/>
        <v>360.62117647058824</v>
      </c>
      <c r="M25" s="853">
        <v>182.53534031999999</v>
      </c>
      <c r="N25" s="853">
        <v>121.69022688000001</v>
      </c>
      <c r="O25" s="854">
        <v>304.2255672</v>
      </c>
      <c r="P25" s="854">
        <f t="shared" si="4"/>
        <v>59.179516117144885</v>
      </c>
      <c r="Q25" s="854">
        <f t="shared" si="4"/>
        <v>53.039109715831927</v>
      </c>
      <c r="R25" s="854">
        <f t="shared" si="5"/>
        <v>112.21862583297681</v>
      </c>
      <c r="T25" s="1129">
        <f t="shared" si="6"/>
        <v>3.6507068063999997</v>
      </c>
      <c r="U25" s="1129">
        <f t="shared" si="7"/>
        <v>2.4338045376000004</v>
      </c>
      <c r="V25" s="1129">
        <f t="shared" si="8"/>
        <v>6.084511344</v>
      </c>
      <c r="W25" s="1129">
        <f t="shared" si="9"/>
        <v>186.18604712639998</v>
      </c>
      <c r="X25" s="1129">
        <f t="shared" si="10"/>
        <v>124.12403141760001</v>
      </c>
      <c r="Y25" s="1129">
        <f t="shared" si="11"/>
        <v>310.31007854400002</v>
      </c>
    </row>
    <row r="26" spans="1:25" ht="21" customHeight="1">
      <c r="A26" s="851">
        <v>15</v>
      </c>
      <c r="B26" s="852" t="s">
        <v>458</v>
      </c>
      <c r="C26" s="853">
        <v>371.73606210000003</v>
      </c>
      <c r="D26" s="853">
        <v>247.8240414</v>
      </c>
      <c r="E26" s="854">
        <v>619.56010349999997</v>
      </c>
      <c r="F26" s="853">
        <v>18.630754064745826</v>
      </c>
      <c r="G26" s="853">
        <v>0.94234467345143702</v>
      </c>
      <c r="H26" s="854">
        <f t="shared" si="0"/>
        <v>19.573098738197263</v>
      </c>
      <c r="I26" s="854">
        <v>61217</v>
      </c>
      <c r="J26" s="853">
        <v>310.39431372549024</v>
      </c>
      <c r="K26" s="853">
        <v>211.56686274509804</v>
      </c>
      <c r="L26" s="854">
        <f t="shared" si="1"/>
        <v>521.96117647058827</v>
      </c>
      <c r="M26" s="853">
        <v>347.96242504800006</v>
      </c>
      <c r="N26" s="853">
        <v>231.97495003200001</v>
      </c>
      <c r="O26" s="854">
        <v>579.93737508000004</v>
      </c>
      <c r="P26" s="854">
        <f t="shared" si="4"/>
        <v>-18.937357257764006</v>
      </c>
      <c r="Q26" s="854">
        <f t="shared" si="4"/>
        <v>-19.465742613450544</v>
      </c>
      <c r="R26" s="854">
        <f t="shared" si="5"/>
        <v>-38.40309987121455</v>
      </c>
      <c r="T26" s="1129">
        <f t="shared" si="6"/>
        <v>6.9592485009600011</v>
      </c>
      <c r="U26" s="1129">
        <f t="shared" si="7"/>
        <v>4.6394990006399999</v>
      </c>
      <c r="V26" s="1129">
        <f t="shared" si="8"/>
        <v>11.5987475016</v>
      </c>
      <c r="W26" s="1129">
        <f t="shared" si="9"/>
        <v>354.92167354896003</v>
      </c>
      <c r="X26" s="1129">
        <f t="shared" si="10"/>
        <v>236.61444903264001</v>
      </c>
      <c r="Y26" s="1129">
        <f t="shared" si="11"/>
        <v>591.53612258160001</v>
      </c>
    </row>
    <row r="27" spans="1:25" ht="21" customHeight="1">
      <c r="A27" s="851">
        <v>16</v>
      </c>
      <c r="B27" s="852" t="s">
        <v>459</v>
      </c>
      <c r="C27" s="853">
        <v>732.66745500000002</v>
      </c>
      <c r="D27" s="853">
        <v>488.44497000000001</v>
      </c>
      <c r="E27" s="854">
        <v>1221.112425</v>
      </c>
      <c r="F27" s="853">
        <v>52.545907367426807</v>
      </c>
      <c r="G27" s="853">
        <v>-39.637527358122952</v>
      </c>
      <c r="H27" s="854">
        <f t="shared" si="0"/>
        <v>12.908380009303855</v>
      </c>
      <c r="I27" s="854">
        <v>109116</v>
      </c>
      <c r="J27" s="853">
        <v>607.02431372549017</v>
      </c>
      <c r="K27" s="853">
        <v>409.30686274509804</v>
      </c>
      <c r="L27" s="854">
        <f t="shared" si="1"/>
        <v>1016.3311764705882</v>
      </c>
      <c r="M27" s="853">
        <v>595.70739597599993</v>
      </c>
      <c r="N27" s="853">
        <v>397.13826398399999</v>
      </c>
      <c r="O27" s="854">
        <v>992.84565995999992</v>
      </c>
      <c r="P27" s="854">
        <f t="shared" si="4"/>
        <v>63.862825116917065</v>
      </c>
      <c r="Q27" s="854">
        <f t="shared" si="4"/>
        <v>-27.468928597024899</v>
      </c>
      <c r="R27" s="854">
        <f t="shared" si="5"/>
        <v>36.393896519892166</v>
      </c>
      <c r="T27" s="1129">
        <f t="shared" si="6"/>
        <v>11.914147919519998</v>
      </c>
      <c r="U27" s="1129">
        <f t="shared" si="7"/>
        <v>7.9427652796799997</v>
      </c>
      <c r="V27" s="1129">
        <f t="shared" si="8"/>
        <v>19.856913199199997</v>
      </c>
      <c r="W27" s="1129">
        <f t="shared" si="9"/>
        <v>607.62154389551995</v>
      </c>
      <c r="X27" s="1129">
        <f t="shared" si="10"/>
        <v>405.08102926367997</v>
      </c>
      <c r="Y27" s="1129">
        <f t="shared" si="11"/>
        <v>1012.7025731591999</v>
      </c>
    </row>
    <row r="28" spans="1:25" ht="21" customHeight="1">
      <c r="A28" s="851">
        <v>17</v>
      </c>
      <c r="B28" s="852" t="s">
        <v>460</v>
      </c>
      <c r="C28" s="853">
        <v>333.9841869</v>
      </c>
      <c r="D28" s="853">
        <v>222.6561246</v>
      </c>
      <c r="E28" s="854">
        <v>556.64031150000005</v>
      </c>
      <c r="F28" s="853">
        <v>45.665255915083804</v>
      </c>
      <c r="G28" s="853">
        <v>17.348527914275184</v>
      </c>
      <c r="H28" s="854">
        <f t="shared" si="0"/>
        <v>63.013783829358985</v>
      </c>
      <c r="I28" s="854">
        <v>54946</v>
      </c>
      <c r="J28" s="853">
        <v>291.60431372549021</v>
      </c>
      <c r="K28" s="853">
        <v>199.02686274509804</v>
      </c>
      <c r="L28" s="854">
        <f t="shared" si="1"/>
        <v>490.63117647058823</v>
      </c>
      <c r="M28" s="853">
        <v>321.64056147599996</v>
      </c>
      <c r="N28" s="853">
        <v>214.42704098399997</v>
      </c>
      <c r="O28" s="854">
        <v>536.06760245999999</v>
      </c>
      <c r="P28" s="854">
        <f t="shared" si="4"/>
        <v>15.629008164574032</v>
      </c>
      <c r="Q28" s="854">
        <f t="shared" si="4"/>
        <v>1.9483496753732652</v>
      </c>
      <c r="R28" s="854">
        <f t="shared" si="5"/>
        <v>17.577357839947297</v>
      </c>
      <c r="T28" s="1129">
        <f t="shared" si="6"/>
        <v>6.4328112295199995</v>
      </c>
      <c r="U28" s="1129">
        <f t="shared" si="7"/>
        <v>4.2885408196799997</v>
      </c>
      <c r="V28" s="1129">
        <f t="shared" si="8"/>
        <v>10.7213520492</v>
      </c>
      <c r="W28" s="1129">
        <f t="shared" si="9"/>
        <v>328.07337270551994</v>
      </c>
      <c r="X28" s="1129">
        <f t="shared" si="10"/>
        <v>218.71558180367998</v>
      </c>
      <c r="Y28" s="1129">
        <f t="shared" si="11"/>
        <v>546.78895450920004</v>
      </c>
    </row>
    <row r="29" spans="1:25" ht="21" customHeight="1">
      <c r="A29" s="851">
        <v>18</v>
      </c>
      <c r="B29" s="852" t="s">
        <v>461</v>
      </c>
      <c r="C29" s="853">
        <v>398.71550159999998</v>
      </c>
      <c r="D29" s="853">
        <v>265.81033439999999</v>
      </c>
      <c r="E29" s="854">
        <v>664.52583600000003</v>
      </c>
      <c r="F29" s="853">
        <v>4.3519083476314977</v>
      </c>
      <c r="G29" s="853">
        <v>38.14116998889132</v>
      </c>
      <c r="H29" s="854">
        <f t="shared" si="0"/>
        <v>42.493078336522821</v>
      </c>
      <c r="I29" s="854">
        <v>59891</v>
      </c>
      <c r="J29" s="853">
        <v>353.82431372549024</v>
      </c>
      <c r="K29" s="853">
        <v>240.49686274509804</v>
      </c>
      <c r="L29" s="854">
        <f t="shared" si="1"/>
        <v>594.32117647058828</v>
      </c>
      <c r="M29" s="853">
        <v>329.71296418200001</v>
      </c>
      <c r="N29" s="853">
        <v>219.80864278800001</v>
      </c>
      <c r="O29" s="854">
        <v>549.52160696999999</v>
      </c>
      <c r="P29" s="854">
        <f t="shared" si="4"/>
        <v>28.463257891121714</v>
      </c>
      <c r="Q29" s="854">
        <f t="shared" si="4"/>
        <v>58.829389945989334</v>
      </c>
      <c r="R29" s="854">
        <f t="shared" si="5"/>
        <v>87.292647837111048</v>
      </c>
      <c r="T29" s="1129">
        <f t="shared" si="6"/>
        <v>6.5942592836400005</v>
      </c>
      <c r="U29" s="1129">
        <f t="shared" si="7"/>
        <v>4.3961728557600006</v>
      </c>
      <c r="V29" s="1129">
        <f t="shared" si="8"/>
        <v>10.990432139399999</v>
      </c>
      <c r="W29" s="1129">
        <f t="shared" si="9"/>
        <v>336.30722346563999</v>
      </c>
      <c r="X29" s="1129">
        <f t="shared" si="10"/>
        <v>224.20481564376001</v>
      </c>
      <c r="Y29" s="1129">
        <f t="shared" si="11"/>
        <v>560.51203910940001</v>
      </c>
    </row>
    <row r="30" spans="1:25" ht="21" customHeight="1">
      <c r="A30" s="851">
        <v>19</v>
      </c>
      <c r="B30" s="852" t="s">
        <v>462</v>
      </c>
      <c r="C30" s="853">
        <v>322.49575666999999</v>
      </c>
      <c r="D30" s="853">
        <v>214.96784178000001</v>
      </c>
      <c r="E30" s="854">
        <v>537.46359845000006</v>
      </c>
      <c r="F30" s="853">
        <v>3.8836614602000088</v>
      </c>
      <c r="G30" s="853">
        <v>19.133451746188371</v>
      </c>
      <c r="H30" s="854">
        <f t="shared" si="0"/>
        <v>23.01711320638838</v>
      </c>
      <c r="I30" s="854">
        <v>51001.599999999999</v>
      </c>
      <c r="J30" s="853">
        <v>273.9343137254902</v>
      </c>
      <c r="K30" s="853">
        <v>187.25686274509803</v>
      </c>
      <c r="L30" s="854">
        <f t="shared" si="1"/>
        <v>461.19117647058823</v>
      </c>
      <c r="M30" s="853">
        <v>288.72850167000001</v>
      </c>
      <c r="N30" s="853">
        <v>192.48566777999997</v>
      </c>
      <c r="O30" s="854">
        <v>481.21416944999999</v>
      </c>
      <c r="P30" s="854">
        <f t="shared" si="4"/>
        <v>-10.910526484309798</v>
      </c>
      <c r="Q30" s="854">
        <f t="shared" si="4"/>
        <v>13.904646711286432</v>
      </c>
      <c r="R30" s="854">
        <f t="shared" si="5"/>
        <v>2.9941202269766336</v>
      </c>
      <c r="T30" s="1129">
        <f t="shared" si="6"/>
        <v>5.7745700333999999</v>
      </c>
      <c r="U30" s="1129">
        <f t="shared" si="7"/>
        <v>3.8497133555999996</v>
      </c>
      <c r="V30" s="1129">
        <f t="shared" si="8"/>
        <v>9.6242833890000004</v>
      </c>
      <c r="W30" s="1129">
        <f t="shared" si="9"/>
        <v>294.5030717034</v>
      </c>
      <c r="X30" s="1129">
        <f t="shared" si="10"/>
        <v>196.33538113559996</v>
      </c>
      <c r="Y30" s="1129">
        <f t="shared" si="11"/>
        <v>490.83845283900001</v>
      </c>
    </row>
    <row r="31" spans="1:25" ht="21" customHeight="1">
      <c r="A31" s="851">
        <v>20</v>
      </c>
      <c r="B31" s="852" t="s">
        <v>463</v>
      </c>
      <c r="C31" s="853">
        <v>152.47090170000001</v>
      </c>
      <c r="D31" s="853">
        <v>101.64726779999999</v>
      </c>
      <c r="E31" s="854">
        <v>254.11816950000002</v>
      </c>
      <c r="F31" s="853">
        <v>7.9223849030695606</v>
      </c>
      <c r="G31" s="853">
        <v>4.7158396221586134</v>
      </c>
      <c r="H31" s="854">
        <f t="shared" si="0"/>
        <v>12.638224525228175</v>
      </c>
      <c r="I31" s="854">
        <v>23688</v>
      </c>
      <c r="J31" s="853">
        <v>154.26431372549018</v>
      </c>
      <c r="K31" s="853">
        <v>107.46686274509804</v>
      </c>
      <c r="L31" s="854">
        <f t="shared" si="1"/>
        <v>261.73117647058825</v>
      </c>
      <c r="M31" s="853">
        <v>140.691839112</v>
      </c>
      <c r="N31" s="853">
        <v>93.794559407999984</v>
      </c>
      <c r="O31" s="854">
        <v>234.48639851999999</v>
      </c>
      <c r="P31" s="854">
        <f t="shared" si="4"/>
        <v>21.494859516559757</v>
      </c>
      <c r="Q31" s="854">
        <f t="shared" si="4"/>
        <v>18.388142959256669</v>
      </c>
      <c r="R31" s="854">
        <f t="shared" si="5"/>
        <v>39.883002475816426</v>
      </c>
      <c r="T31" s="1129">
        <f t="shared" si="6"/>
        <v>2.8138367822400001</v>
      </c>
      <c r="U31" s="1129">
        <f t="shared" si="7"/>
        <v>1.8758911881599998</v>
      </c>
      <c r="V31" s="1129">
        <f t="shared" si="8"/>
        <v>4.6897279703999999</v>
      </c>
      <c r="W31" s="1129">
        <f t="shared" si="9"/>
        <v>143.50567589424</v>
      </c>
      <c r="X31" s="1129">
        <f t="shared" si="10"/>
        <v>95.670450596159981</v>
      </c>
      <c r="Y31" s="1129">
        <f t="shared" si="11"/>
        <v>239.17612649040001</v>
      </c>
    </row>
    <row r="32" spans="1:25" ht="21" customHeight="1">
      <c r="A32" s="851">
        <v>21</v>
      </c>
      <c r="B32" s="852" t="s">
        <v>464</v>
      </c>
      <c r="C32" s="853">
        <v>258.3708426</v>
      </c>
      <c r="D32" s="853">
        <v>172.24722840000001</v>
      </c>
      <c r="E32" s="854">
        <v>430.61807099999999</v>
      </c>
      <c r="F32" s="853">
        <v>56.699091475588858</v>
      </c>
      <c r="G32" s="853">
        <v>52.166584204154326</v>
      </c>
      <c r="H32" s="854">
        <f t="shared" si="0"/>
        <v>108.86567567974319</v>
      </c>
      <c r="I32" s="854">
        <v>48657</v>
      </c>
      <c r="J32" s="853">
        <v>221.07431372549019</v>
      </c>
      <c r="K32" s="853">
        <v>152.01686274509802</v>
      </c>
      <c r="L32" s="854">
        <f t="shared" si="1"/>
        <v>373.09117647058821</v>
      </c>
      <c r="M32" s="853">
        <v>222.71161215599997</v>
      </c>
      <c r="N32" s="853">
        <v>148.47440810400002</v>
      </c>
      <c r="O32" s="854">
        <v>371.18602026000002</v>
      </c>
      <c r="P32" s="854">
        <f t="shared" si="4"/>
        <v>55.061793045079099</v>
      </c>
      <c r="Q32" s="854">
        <f t="shared" si="4"/>
        <v>55.709038845252337</v>
      </c>
      <c r="R32" s="854">
        <f t="shared" si="5"/>
        <v>110.77083189033144</v>
      </c>
      <c r="T32" s="1129">
        <f t="shared" si="6"/>
        <v>4.4542322431199999</v>
      </c>
      <c r="U32" s="1129">
        <f t="shared" si="7"/>
        <v>2.9694881620800002</v>
      </c>
      <c r="V32" s="1129">
        <f t="shared" si="8"/>
        <v>7.4237204052000001</v>
      </c>
      <c r="W32" s="1129">
        <f t="shared" si="9"/>
        <v>227.16584439911998</v>
      </c>
      <c r="X32" s="1129">
        <f t="shared" si="10"/>
        <v>151.44389626608003</v>
      </c>
      <c r="Y32" s="1129">
        <f t="shared" si="11"/>
        <v>378.60974066520004</v>
      </c>
    </row>
    <row r="33" spans="1:25" ht="21" customHeight="1">
      <c r="A33" s="851">
        <v>22</v>
      </c>
      <c r="B33" s="852" t="s">
        <v>465</v>
      </c>
      <c r="C33" s="853">
        <v>354.8392614</v>
      </c>
      <c r="D33" s="853">
        <v>236.55950760000002</v>
      </c>
      <c r="E33" s="854">
        <v>591.39876900000002</v>
      </c>
      <c r="F33" s="853">
        <v>34.663160531541855</v>
      </c>
      <c r="G33" s="853">
        <v>-0.12933392044076655</v>
      </c>
      <c r="H33" s="854">
        <f t="shared" si="0"/>
        <v>34.533826611101091</v>
      </c>
      <c r="I33" s="854">
        <v>61823</v>
      </c>
      <c r="J33" s="853">
        <v>286.8043137254902</v>
      </c>
      <c r="K33" s="853">
        <v>197.77686274509804</v>
      </c>
      <c r="L33" s="854">
        <f t="shared" si="1"/>
        <v>484.58117647058828</v>
      </c>
      <c r="M33" s="853">
        <v>350.778180744</v>
      </c>
      <c r="N33" s="853">
        <v>233.852120496</v>
      </c>
      <c r="O33" s="854">
        <v>584.63030123999999</v>
      </c>
      <c r="P33" s="854">
        <f t="shared" si="4"/>
        <v>-29.310706486967945</v>
      </c>
      <c r="Q33" s="854">
        <f t="shared" si="4"/>
        <v>-36.204591671342712</v>
      </c>
      <c r="R33" s="854">
        <f t="shared" si="5"/>
        <v>-65.515298158310657</v>
      </c>
      <c r="T33" s="1129">
        <f t="shared" si="6"/>
        <v>7.0155636148799996</v>
      </c>
      <c r="U33" s="1129">
        <f t="shared" si="7"/>
        <v>4.6770424099200003</v>
      </c>
      <c r="V33" s="1129">
        <f t="shared" si="8"/>
        <v>11.6926060248</v>
      </c>
      <c r="W33" s="1129">
        <f t="shared" si="9"/>
        <v>357.79374435888002</v>
      </c>
      <c r="X33" s="1129">
        <f t="shared" si="10"/>
        <v>238.52916290592</v>
      </c>
      <c r="Y33" s="1129">
        <f t="shared" si="11"/>
        <v>596.32290726480005</v>
      </c>
    </row>
    <row r="34" spans="1:25" ht="21" customHeight="1">
      <c r="A34" s="851">
        <v>23</v>
      </c>
      <c r="B34" s="852" t="s">
        <v>466</v>
      </c>
      <c r="C34" s="853">
        <v>436.46093009999998</v>
      </c>
      <c r="D34" s="853">
        <v>290.97395339999997</v>
      </c>
      <c r="E34" s="854">
        <v>727.43488349999996</v>
      </c>
      <c r="F34" s="853">
        <v>60.601981749741228</v>
      </c>
      <c r="G34" s="853">
        <v>24.542135519877807</v>
      </c>
      <c r="H34" s="854">
        <f t="shared" si="0"/>
        <v>85.144117269619031</v>
      </c>
      <c r="I34" s="854">
        <v>82661.081999999995</v>
      </c>
      <c r="J34" s="853">
        <v>384.8043137254902</v>
      </c>
      <c r="K34" s="853">
        <v>261.15686274509807</v>
      </c>
      <c r="L34" s="854">
        <f t="shared" si="1"/>
        <v>645.96117647058827</v>
      </c>
      <c r="M34" s="853">
        <v>417.64806575999995</v>
      </c>
      <c r="N34" s="853">
        <v>278.43204384000001</v>
      </c>
      <c r="O34" s="854">
        <v>696.08010960000001</v>
      </c>
      <c r="P34" s="854">
        <f t="shared" si="4"/>
        <v>27.758229715231494</v>
      </c>
      <c r="Q34" s="854">
        <f t="shared" si="4"/>
        <v>7.2669544249758928</v>
      </c>
      <c r="R34" s="854">
        <f t="shared" si="5"/>
        <v>35.025184140207386</v>
      </c>
      <c r="T34" s="1129">
        <f t="shared" si="6"/>
        <v>8.3529613151999982</v>
      </c>
      <c r="U34" s="1129">
        <f t="shared" si="7"/>
        <v>5.5686408768</v>
      </c>
      <c r="V34" s="1129">
        <f t="shared" si="8"/>
        <v>13.921602192</v>
      </c>
      <c r="W34" s="1129">
        <f t="shared" si="9"/>
        <v>426.00102707519994</v>
      </c>
      <c r="X34" s="1129">
        <f t="shared" si="10"/>
        <v>284.00068471679998</v>
      </c>
      <c r="Y34" s="1129">
        <f t="shared" si="11"/>
        <v>710.00171179200004</v>
      </c>
    </row>
    <row r="35" spans="1:25" ht="21" customHeight="1">
      <c r="A35" s="851">
        <v>24</v>
      </c>
      <c r="B35" s="852" t="s">
        <v>489</v>
      </c>
      <c r="C35" s="853">
        <v>633.6661922369999</v>
      </c>
      <c r="D35" s="853">
        <v>422.44412815799996</v>
      </c>
      <c r="E35" s="854">
        <v>1056.1103203949999</v>
      </c>
      <c r="F35" s="853">
        <v>326.72239960794411</v>
      </c>
      <c r="G35" s="853">
        <v>707.40039989999241</v>
      </c>
      <c r="H35" s="854">
        <f t="shared" si="0"/>
        <v>1034.1227995079366</v>
      </c>
      <c r="I35" s="854">
        <v>135395</v>
      </c>
      <c r="J35" s="853">
        <v>584.79431372549027</v>
      </c>
      <c r="K35" s="853">
        <v>394.48686274509805</v>
      </c>
      <c r="L35" s="854">
        <f t="shared" si="1"/>
        <v>979.28117647058832</v>
      </c>
      <c r="M35" s="853">
        <v>619.26690758399991</v>
      </c>
      <c r="N35" s="853">
        <v>412.84460505600003</v>
      </c>
      <c r="O35" s="854">
        <v>1032.11151264</v>
      </c>
      <c r="P35" s="854">
        <f t="shared" si="4"/>
        <v>292.24980574943447</v>
      </c>
      <c r="Q35" s="854">
        <f t="shared" si="4"/>
        <v>689.04265758909037</v>
      </c>
      <c r="R35" s="854">
        <f t="shared" si="5"/>
        <v>981.29246333852484</v>
      </c>
      <c r="T35" s="1129">
        <f t="shared" si="6"/>
        <v>12.385338151679997</v>
      </c>
      <c r="U35" s="1129">
        <f t="shared" si="7"/>
        <v>8.25689210112</v>
      </c>
      <c r="V35" s="1129">
        <f t="shared" si="8"/>
        <v>20.642230252800001</v>
      </c>
      <c r="W35" s="1129">
        <f t="shared" si="9"/>
        <v>631.65224573567991</v>
      </c>
      <c r="X35" s="1129">
        <f t="shared" si="10"/>
        <v>421.10149715712004</v>
      </c>
      <c r="Y35" s="1129">
        <f t="shared" si="11"/>
        <v>1052.7537428927999</v>
      </c>
    </row>
    <row r="36" spans="1:25" ht="21" customHeight="1">
      <c r="A36" s="851">
        <v>25</v>
      </c>
      <c r="B36" s="852" t="s">
        <v>467</v>
      </c>
      <c r="C36" s="853">
        <v>416.74047479999996</v>
      </c>
      <c r="D36" s="853">
        <v>277.82698320000003</v>
      </c>
      <c r="E36" s="854">
        <v>694.56745799999999</v>
      </c>
      <c r="F36" s="853">
        <v>38.377644943923698</v>
      </c>
      <c r="G36" s="853">
        <v>-73.04204839169148</v>
      </c>
      <c r="H36" s="854">
        <f t="shared" si="0"/>
        <v>-34.664403447767782</v>
      </c>
      <c r="I36" s="854">
        <v>68545</v>
      </c>
      <c r="J36" s="853">
        <v>378.39431372549024</v>
      </c>
      <c r="K36" s="853">
        <v>256.89686274509802</v>
      </c>
      <c r="L36" s="854">
        <f t="shared" si="1"/>
        <v>635.2911764705882</v>
      </c>
      <c r="M36" s="853">
        <v>380.45047625999996</v>
      </c>
      <c r="N36" s="853">
        <v>253.63365084</v>
      </c>
      <c r="O36" s="854">
        <v>634.08412709999993</v>
      </c>
      <c r="P36" s="854">
        <f t="shared" si="4"/>
        <v>36.321482409413989</v>
      </c>
      <c r="Q36" s="854">
        <f t="shared" si="4"/>
        <v>-69.778836486593462</v>
      </c>
      <c r="R36" s="854">
        <f t="shared" si="5"/>
        <v>-33.457354077179474</v>
      </c>
      <c r="T36" s="1129">
        <f t="shared" si="6"/>
        <v>7.6090095251999994</v>
      </c>
      <c r="U36" s="1129">
        <f t="shared" si="7"/>
        <v>5.0726730167999996</v>
      </c>
      <c r="V36" s="1129">
        <f t="shared" si="8"/>
        <v>12.681682541999999</v>
      </c>
      <c r="W36" s="1129">
        <f t="shared" si="9"/>
        <v>388.05948578519997</v>
      </c>
      <c r="X36" s="1129">
        <f t="shared" si="10"/>
        <v>258.7063238568</v>
      </c>
      <c r="Y36" s="1129">
        <f t="shared" si="11"/>
        <v>646.76580964199991</v>
      </c>
    </row>
    <row r="37" spans="1:25" ht="21" customHeight="1">
      <c r="A37" s="851">
        <v>26</v>
      </c>
      <c r="B37" s="852" t="s">
        <v>468</v>
      </c>
      <c r="C37" s="853">
        <v>496.6086411</v>
      </c>
      <c r="D37" s="853">
        <v>331.07242739999998</v>
      </c>
      <c r="E37" s="854">
        <v>827.68106850000004</v>
      </c>
      <c r="F37" s="853">
        <v>6.5477115009220643</v>
      </c>
      <c r="G37" s="853">
        <v>439.72104463644553</v>
      </c>
      <c r="H37" s="854">
        <f t="shared" si="0"/>
        <v>446.26875613736757</v>
      </c>
      <c r="I37" s="854">
        <v>78574</v>
      </c>
      <c r="J37" s="853">
        <v>418.04431372549021</v>
      </c>
      <c r="K37" s="853">
        <v>283.32686274509803</v>
      </c>
      <c r="L37" s="854">
        <f t="shared" si="1"/>
        <v>701.37117647058824</v>
      </c>
      <c r="M37" s="853">
        <v>378.06503857199999</v>
      </c>
      <c r="N37" s="853">
        <v>252.04335904799999</v>
      </c>
      <c r="O37" s="854">
        <v>630.10839762000001</v>
      </c>
      <c r="P37" s="854">
        <f t="shared" si="4"/>
        <v>46.526986654412269</v>
      </c>
      <c r="Q37" s="854">
        <f t="shared" si="4"/>
        <v>471.00454833354365</v>
      </c>
      <c r="R37" s="854">
        <f t="shared" si="5"/>
        <v>517.53153498795587</v>
      </c>
      <c r="T37" s="1129">
        <f t="shared" si="6"/>
        <v>7.56130077144</v>
      </c>
      <c r="U37" s="1129">
        <f t="shared" si="7"/>
        <v>5.0408671809599994</v>
      </c>
      <c r="V37" s="1129">
        <f t="shared" si="8"/>
        <v>12.6021679524</v>
      </c>
      <c r="W37" s="1129">
        <f t="shared" si="9"/>
        <v>385.62633934344001</v>
      </c>
      <c r="X37" s="1129">
        <f t="shared" si="10"/>
        <v>257.08422622896001</v>
      </c>
      <c r="Y37" s="1129">
        <f t="shared" si="11"/>
        <v>642.71056557240001</v>
      </c>
    </row>
    <row r="38" spans="1:25" ht="21" customHeight="1">
      <c r="A38" s="851">
        <v>27</v>
      </c>
      <c r="B38" s="852" t="s">
        <v>469</v>
      </c>
      <c r="C38" s="853">
        <v>520.35183719999998</v>
      </c>
      <c r="D38" s="853">
        <v>346.90122479999997</v>
      </c>
      <c r="E38" s="854">
        <v>867.253062</v>
      </c>
      <c r="F38" s="853">
        <v>90.422540402256899</v>
      </c>
      <c r="G38" s="853">
        <v>31.78898976538148</v>
      </c>
      <c r="H38" s="854">
        <f t="shared" si="0"/>
        <v>122.21153016763839</v>
      </c>
      <c r="I38" s="854">
        <v>98275</v>
      </c>
      <c r="J38" s="853">
        <v>503.98431372549021</v>
      </c>
      <c r="K38" s="853">
        <v>340.62686274509804</v>
      </c>
      <c r="L38" s="854">
        <f t="shared" si="1"/>
        <v>844.61117647058825</v>
      </c>
      <c r="M38" s="853">
        <v>506.14944389999999</v>
      </c>
      <c r="N38" s="853">
        <v>337.4329626</v>
      </c>
      <c r="O38" s="854">
        <v>843.58240649999993</v>
      </c>
      <c r="P38" s="854">
        <f t="shared" si="4"/>
        <v>88.25741022774713</v>
      </c>
      <c r="Q38" s="854">
        <f t="shared" si="4"/>
        <v>34.982889910479514</v>
      </c>
      <c r="R38" s="854">
        <f t="shared" si="5"/>
        <v>123.24030013822664</v>
      </c>
      <c r="T38" s="1129">
        <f t="shared" si="6"/>
        <v>10.122988877999999</v>
      </c>
      <c r="U38" s="1129">
        <f t="shared" si="7"/>
        <v>6.7486592519999995</v>
      </c>
      <c r="V38" s="1129">
        <f t="shared" si="8"/>
        <v>16.871648129999997</v>
      </c>
      <c r="W38" s="1129">
        <f t="shared" si="9"/>
        <v>516.27243277799994</v>
      </c>
      <c r="X38" s="1129">
        <f t="shared" si="10"/>
        <v>344.18162185199998</v>
      </c>
      <c r="Y38" s="1129">
        <f t="shared" si="11"/>
        <v>860.45405462999997</v>
      </c>
    </row>
    <row r="39" spans="1:25" ht="21" customHeight="1">
      <c r="A39" s="851">
        <v>28</v>
      </c>
      <c r="B39" s="852" t="s">
        <v>470</v>
      </c>
      <c r="C39" s="853">
        <v>403.8535215</v>
      </c>
      <c r="D39" s="853">
        <v>269.235681</v>
      </c>
      <c r="E39" s="854">
        <v>673.08920250000006</v>
      </c>
      <c r="F39" s="853">
        <v>89.221583046537532</v>
      </c>
      <c r="G39" s="853">
        <v>27.432576246119211</v>
      </c>
      <c r="H39" s="854">
        <f t="shared" si="0"/>
        <v>116.65415929265674</v>
      </c>
      <c r="I39" s="854">
        <v>69383</v>
      </c>
      <c r="J39" s="853">
        <v>356.13431372549024</v>
      </c>
      <c r="K39" s="853">
        <v>242.04686274509803</v>
      </c>
      <c r="L39" s="854">
        <f t="shared" si="1"/>
        <v>598.1811764705883</v>
      </c>
      <c r="M39" s="853">
        <v>383.9972986979999</v>
      </c>
      <c r="N39" s="853">
        <v>255.99819913200002</v>
      </c>
      <c r="O39" s="854">
        <v>639.99549782999986</v>
      </c>
      <c r="P39" s="854">
        <f t="shared" si="4"/>
        <v>61.358598074027896</v>
      </c>
      <c r="Q39" s="854">
        <f t="shared" si="4"/>
        <v>13.481239859217226</v>
      </c>
      <c r="R39" s="854">
        <f t="shared" si="5"/>
        <v>74.839837933245121</v>
      </c>
      <c r="T39" s="1129">
        <f t="shared" si="6"/>
        <v>7.679945973959998</v>
      </c>
      <c r="U39" s="1129">
        <f t="shared" si="7"/>
        <v>5.1199639826400007</v>
      </c>
      <c r="V39" s="1129">
        <f t="shared" si="8"/>
        <v>12.799909956599997</v>
      </c>
      <c r="W39" s="1129">
        <f t="shared" si="9"/>
        <v>391.6772446719599</v>
      </c>
      <c r="X39" s="1129">
        <f t="shared" si="10"/>
        <v>261.11816311464003</v>
      </c>
      <c r="Y39" s="1129">
        <f t="shared" si="11"/>
        <v>652.79540778659987</v>
      </c>
    </row>
    <row r="40" spans="1:25" ht="21" customHeight="1">
      <c r="A40" s="851">
        <v>29</v>
      </c>
      <c r="B40" s="852" t="s">
        <v>490</v>
      </c>
      <c r="C40" s="853">
        <v>320.83420824000007</v>
      </c>
      <c r="D40" s="853">
        <v>213.88947216000005</v>
      </c>
      <c r="E40" s="854">
        <v>534.72368040000015</v>
      </c>
      <c r="F40" s="853">
        <v>57.281579489719725</v>
      </c>
      <c r="G40" s="853">
        <v>13.694887514584209</v>
      </c>
      <c r="H40" s="854">
        <f t="shared" si="0"/>
        <v>70.976467004303942</v>
      </c>
      <c r="I40" s="854">
        <v>47668</v>
      </c>
      <c r="J40" s="853">
        <v>277.60431372549021</v>
      </c>
      <c r="K40" s="853">
        <v>189.70686274509802</v>
      </c>
      <c r="L40" s="854">
        <f t="shared" si="1"/>
        <v>467.31117647058824</v>
      </c>
      <c r="M40" s="853">
        <v>265.77397501199999</v>
      </c>
      <c r="N40" s="853">
        <v>177.182650008</v>
      </c>
      <c r="O40" s="854">
        <v>442.95662501999993</v>
      </c>
      <c r="P40" s="854">
        <f t="shared" si="4"/>
        <v>69.111918203209939</v>
      </c>
      <c r="Q40" s="854">
        <f t="shared" si="4"/>
        <v>26.219100251682221</v>
      </c>
      <c r="R40" s="854">
        <f t="shared" si="5"/>
        <v>95.33101845489216</v>
      </c>
      <c r="T40" s="1129">
        <f t="shared" si="6"/>
        <v>5.3154795002399995</v>
      </c>
      <c r="U40" s="1129">
        <f t="shared" si="7"/>
        <v>3.54365300016</v>
      </c>
      <c r="V40" s="1129">
        <f t="shared" si="8"/>
        <v>8.8591325003999994</v>
      </c>
      <c r="W40" s="1129">
        <f t="shared" si="9"/>
        <v>271.08945451223997</v>
      </c>
      <c r="X40" s="1129">
        <f t="shared" si="10"/>
        <v>180.72630300815999</v>
      </c>
      <c r="Y40" s="1129">
        <f t="shared" si="11"/>
        <v>451.81575752039993</v>
      </c>
    </row>
    <row r="41" spans="1:25" ht="21" customHeight="1">
      <c r="A41" s="851">
        <v>30</v>
      </c>
      <c r="B41" s="852" t="s">
        <v>471</v>
      </c>
      <c r="C41" s="853">
        <v>636.93124880000005</v>
      </c>
      <c r="D41" s="853">
        <v>424.50666719999998</v>
      </c>
      <c r="E41" s="854">
        <v>1061.4379159999999</v>
      </c>
      <c r="F41" s="853">
        <v>-6.5364960406415591</v>
      </c>
      <c r="G41" s="853">
        <v>-42.623090526606688</v>
      </c>
      <c r="H41" s="854">
        <f t="shared" si="0"/>
        <v>-49.159586567248247</v>
      </c>
      <c r="I41" s="854">
        <v>88767</v>
      </c>
      <c r="J41" s="853">
        <v>552.93431372549026</v>
      </c>
      <c r="K41" s="853">
        <v>373.23686274509805</v>
      </c>
      <c r="L41" s="854">
        <f t="shared" si="1"/>
        <v>926.17117647058831</v>
      </c>
      <c r="M41" s="853">
        <v>501.23486296799996</v>
      </c>
      <c r="N41" s="853">
        <v>334.15657531199997</v>
      </c>
      <c r="O41" s="854">
        <v>835.39143827999987</v>
      </c>
      <c r="P41" s="854">
        <f t="shared" si="4"/>
        <v>45.162954716848787</v>
      </c>
      <c r="Q41" s="854">
        <f t="shared" si="4"/>
        <v>-3.5428030935086099</v>
      </c>
      <c r="R41" s="854">
        <f t="shared" si="5"/>
        <v>41.620151623340178</v>
      </c>
      <c r="T41" s="1129">
        <f t="shared" si="6"/>
        <v>10.02469725936</v>
      </c>
      <c r="U41" s="1129">
        <f t="shared" si="7"/>
        <v>6.6831315062399996</v>
      </c>
      <c r="V41" s="1129">
        <f t="shared" si="8"/>
        <v>16.707828765599999</v>
      </c>
      <c r="W41" s="1129">
        <f t="shared" si="9"/>
        <v>511.25956022735994</v>
      </c>
      <c r="X41" s="1129">
        <f t="shared" si="10"/>
        <v>340.83970681823996</v>
      </c>
      <c r="Y41" s="1129">
        <f t="shared" si="11"/>
        <v>852.09926704559985</v>
      </c>
    </row>
    <row r="42" spans="1:25" ht="21" customHeight="1">
      <c r="A42" s="851">
        <v>31</v>
      </c>
      <c r="B42" s="852" t="s">
        <v>472</v>
      </c>
      <c r="C42" s="853">
        <v>231.99094619999997</v>
      </c>
      <c r="D42" s="853">
        <v>154.66063080000001</v>
      </c>
      <c r="E42" s="854">
        <v>386.65157699999997</v>
      </c>
      <c r="F42" s="853">
        <v>30.095934571499356</v>
      </c>
      <c r="G42" s="853">
        <v>55.82514601552873</v>
      </c>
      <c r="H42" s="854">
        <f t="shared" si="0"/>
        <v>85.921080587028086</v>
      </c>
      <c r="I42" s="854">
        <v>39912.6</v>
      </c>
      <c r="J42" s="853">
        <v>228.36431372549018</v>
      </c>
      <c r="K42" s="853">
        <v>156.87686274509804</v>
      </c>
      <c r="L42" s="854">
        <f t="shared" si="1"/>
        <v>385.24117647058824</v>
      </c>
      <c r="M42" s="853">
        <v>211.82766002999998</v>
      </c>
      <c r="N42" s="853">
        <v>141.21844002</v>
      </c>
      <c r="O42" s="854">
        <v>353.04610005000001</v>
      </c>
      <c r="P42" s="854">
        <f t="shared" si="4"/>
        <v>46.632588266989586</v>
      </c>
      <c r="Q42" s="854">
        <f t="shared" si="4"/>
        <v>71.483568740626765</v>
      </c>
      <c r="R42" s="854">
        <f t="shared" si="5"/>
        <v>118.11615700761635</v>
      </c>
      <c r="T42" s="1129">
        <f t="shared" si="6"/>
        <v>4.2365532005999995</v>
      </c>
      <c r="U42" s="1129">
        <f t="shared" si="7"/>
        <v>2.8243688004000003</v>
      </c>
      <c r="V42" s="1129">
        <f t="shared" si="8"/>
        <v>7.0609220009999998</v>
      </c>
      <c r="W42" s="1129">
        <f t="shared" si="9"/>
        <v>216.06421323059999</v>
      </c>
      <c r="X42" s="1129">
        <f t="shared" si="10"/>
        <v>144.04280882040001</v>
      </c>
      <c r="Y42" s="1129">
        <f t="shared" si="11"/>
        <v>360.107022051</v>
      </c>
    </row>
    <row r="43" spans="1:25" ht="21" customHeight="1">
      <c r="A43" s="851">
        <v>32</v>
      </c>
      <c r="B43" s="852" t="s">
        <v>473</v>
      </c>
      <c r="C43" s="853">
        <v>182.3578029</v>
      </c>
      <c r="D43" s="853">
        <v>121.57186859999999</v>
      </c>
      <c r="E43" s="854">
        <v>303.92967149999998</v>
      </c>
      <c r="F43" s="853">
        <v>68.565568750321418</v>
      </c>
      <c r="G43" s="853">
        <v>24.682194921034888</v>
      </c>
      <c r="H43" s="854">
        <f t="shared" si="0"/>
        <v>93.24776367135631</v>
      </c>
      <c r="I43" s="854">
        <v>40570.400000000001</v>
      </c>
      <c r="J43" s="853">
        <v>204.1543137254902</v>
      </c>
      <c r="K43" s="853">
        <v>140.73686274509805</v>
      </c>
      <c r="L43" s="854">
        <f t="shared" si="1"/>
        <v>344.89117647058822</v>
      </c>
      <c r="M43" s="853">
        <v>187.86586337999998</v>
      </c>
      <c r="N43" s="853">
        <v>125.24390892</v>
      </c>
      <c r="O43" s="854">
        <v>313.10977229999997</v>
      </c>
      <c r="P43" s="854">
        <f t="shared" si="4"/>
        <v>84.854019095811651</v>
      </c>
      <c r="Q43" s="854">
        <f t="shared" si="4"/>
        <v>40.175148746132948</v>
      </c>
      <c r="R43" s="854">
        <f t="shared" si="5"/>
        <v>125.0291678419446</v>
      </c>
      <c r="T43" s="1129">
        <f t="shared" si="6"/>
        <v>3.7573172675999995</v>
      </c>
      <c r="U43" s="1129">
        <f t="shared" si="7"/>
        <v>2.5048781783999998</v>
      </c>
      <c r="V43" s="1129">
        <f t="shared" si="8"/>
        <v>6.2621954459999998</v>
      </c>
      <c r="W43" s="1129">
        <f t="shared" si="9"/>
        <v>191.62318064759998</v>
      </c>
      <c r="X43" s="1129">
        <f t="shared" si="10"/>
        <v>127.7487870984</v>
      </c>
      <c r="Y43" s="1129">
        <f t="shared" si="11"/>
        <v>319.371967746</v>
      </c>
    </row>
    <row r="44" spans="1:25" ht="21" customHeight="1">
      <c r="A44" s="851">
        <v>33</v>
      </c>
      <c r="B44" s="852" t="s">
        <v>474</v>
      </c>
      <c r="C44" s="853">
        <v>407.93830799999995</v>
      </c>
      <c r="D44" s="853">
        <v>271.88575200000002</v>
      </c>
      <c r="E44" s="854">
        <v>679.82406000000003</v>
      </c>
      <c r="F44" s="853">
        <v>74.397276299273159</v>
      </c>
      <c r="G44" s="853">
        <v>16.091464466030367</v>
      </c>
      <c r="H44" s="854">
        <f t="shared" si="0"/>
        <v>90.488740765303532</v>
      </c>
      <c r="I44" s="854">
        <v>71105.2</v>
      </c>
      <c r="J44" s="853">
        <v>400.35431372549021</v>
      </c>
      <c r="K44" s="853">
        <v>271.53686274509806</v>
      </c>
      <c r="L44" s="854">
        <f t="shared" si="1"/>
        <v>671.89117647058833</v>
      </c>
      <c r="M44" s="853">
        <v>408.47987491199996</v>
      </c>
      <c r="N44" s="853">
        <v>272.31991660800003</v>
      </c>
      <c r="O44" s="854">
        <v>680.79979151999987</v>
      </c>
      <c r="P44" s="854">
        <f t="shared" si="4"/>
        <v>66.271715112763388</v>
      </c>
      <c r="Q44" s="854">
        <f t="shared" si="4"/>
        <v>15.30841060312838</v>
      </c>
      <c r="R44" s="854">
        <f t="shared" si="5"/>
        <v>81.580125715891768</v>
      </c>
      <c r="T44" s="1129">
        <f t="shared" si="6"/>
        <v>8.1695974982399999</v>
      </c>
      <c r="U44" s="1129">
        <f t="shared" si="7"/>
        <v>5.4463983321600002</v>
      </c>
      <c r="V44" s="1129">
        <f t="shared" si="8"/>
        <v>13.615995830399998</v>
      </c>
      <c r="W44" s="1129">
        <f t="shared" si="9"/>
        <v>416.64947241023998</v>
      </c>
      <c r="X44" s="1129">
        <f t="shared" si="10"/>
        <v>277.76631494016004</v>
      </c>
      <c r="Y44" s="1129">
        <f t="shared" si="11"/>
        <v>694.41578735039991</v>
      </c>
    </row>
    <row r="45" spans="1:25" ht="21" customHeight="1">
      <c r="A45" s="851">
        <v>34</v>
      </c>
      <c r="B45" s="852" t="s">
        <v>475</v>
      </c>
      <c r="C45" s="853">
        <v>412.32126195000001</v>
      </c>
      <c r="D45" s="853">
        <v>274.88084129999999</v>
      </c>
      <c r="E45" s="854">
        <v>687.20210324999994</v>
      </c>
      <c r="F45" s="853">
        <v>50.416627833153846</v>
      </c>
      <c r="G45" s="853">
        <v>1.5592405323481096</v>
      </c>
      <c r="H45" s="854">
        <f t="shared" si="0"/>
        <v>51.975868365501952</v>
      </c>
      <c r="I45" s="854">
        <v>70147.364000000001</v>
      </c>
      <c r="J45" s="853">
        <v>352.83431372549023</v>
      </c>
      <c r="K45" s="853">
        <v>239.84686274509804</v>
      </c>
      <c r="L45" s="854">
        <f t="shared" si="1"/>
        <v>592.6811764705883</v>
      </c>
      <c r="M45" s="853">
        <v>415.46282551199994</v>
      </c>
      <c r="N45" s="853">
        <v>276.97521700799996</v>
      </c>
      <c r="O45" s="854">
        <v>692.43804251999984</v>
      </c>
      <c r="P45" s="854">
        <f t="shared" si="4"/>
        <v>-12.21188395335588</v>
      </c>
      <c r="Q45" s="854">
        <f t="shared" si="4"/>
        <v>-35.569113730553823</v>
      </c>
      <c r="R45" s="854">
        <f t="shared" si="5"/>
        <v>-47.780997683909703</v>
      </c>
      <c r="T45" s="1129">
        <f t="shared" si="6"/>
        <v>8.3092565102399991</v>
      </c>
      <c r="U45" s="1129">
        <f t="shared" si="7"/>
        <v>5.5395043401599988</v>
      </c>
      <c r="V45" s="1129">
        <f t="shared" si="8"/>
        <v>13.848760850399996</v>
      </c>
      <c r="W45" s="1129">
        <f t="shared" si="9"/>
        <v>423.77208202223994</v>
      </c>
      <c r="X45" s="1129">
        <f t="shared" si="10"/>
        <v>282.51472134815998</v>
      </c>
      <c r="Y45" s="1129">
        <f t="shared" si="11"/>
        <v>706.28680337039987</v>
      </c>
    </row>
    <row r="46" spans="1:25" ht="21" customHeight="1">
      <c r="A46" s="851">
        <v>35</v>
      </c>
      <c r="B46" s="852" t="s">
        <v>476</v>
      </c>
      <c r="C46" s="853">
        <v>419.93803799999995</v>
      </c>
      <c r="D46" s="853">
        <v>279.95869199999999</v>
      </c>
      <c r="E46" s="854">
        <v>699.89672999999993</v>
      </c>
      <c r="F46" s="853">
        <v>148.13572710353532</v>
      </c>
      <c r="G46" s="853">
        <v>93.269537276738262</v>
      </c>
      <c r="H46" s="854">
        <f t="shared" si="0"/>
        <v>241.40526438027359</v>
      </c>
      <c r="I46" s="854">
        <v>79125</v>
      </c>
      <c r="J46" s="853">
        <v>379.97431372549022</v>
      </c>
      <c r="K46" s="853">
        <v>257.95686274509802</v>
      </c>
      <c r="L46" s="854">
        <f t="shared" si="1"/>
        <v>637.9311764705883</v>
      </c>
      <c r="M46" s="853">
        <v>421.27653787200001</v>
      </c>
      <c r="N46" s="853">
        <v>280.85102524799998</v>
      </c>
      <c r="O46" s="854">
        <v>702.12756311999999</v>
      </c>
      <c r="P46" s="854">
        <f t="shared" si="4"/>
        <v>106.83350295702559</v>
      </c>
      <c r="Q46" s="854">
        <f t="shared" si="4"/>
        <v>70.375374773836313</v>
      </c>
      <c r="R46" s="854">
        <f t="shared" si="5"/>
        <v>177.2088777308619</v>
      </c>
      <c r="T46" s="1129">
        <f t="shared" si="6"/>
        <v>8.4255307574400007</v>
      </c>
      <c r="U46" s="1129">
        <f t="shared" si="7"/>
        <v>5.6170205049599993</v>
      </c>
      <c r="V46" s="1129">
        <f t="shared" si="8"/>
        <v>14.0425512624</v>
      </c>
      <c r="W46" s="1129">
        <f t="shared" si="9"/>
        <v>429.70206862944002</v>
      </c>
      <c r="X46" s="1129">
        <f t="shared" si="10"/>
        <v>286.46804575295999</v>
      </c>
      <c r="Y46" s="1129">
        <f t="shared" si="11"/>
        <v>716.17011438240002</v>
      </c>
    </row>
    <row r="47" spans="1:25" ht="21" customHeight="1">
      <c r="A47" s="851">
        <v>36</v>
      </c>
      <c r="B47" s="852" t="s">
        <v>491</v>
      </c>
      <c r="C47" s="853">
        <v>499.12930080000001</v>
      </c>
      <c r="D47" s="853">
        <v>332.75286719999997</v>
      </c>
      <c r="E47" s="854">
        <v>831.88216799999998</v>
      </c>
      <c r="F47" s="853">
        <v>-32.472399300683691</v>
      </c>
      <c r="G47" s="853">
        <v>60.674705198139677</v>
      </c>
      <c r="H47" s="854">
        <f t="shared" si="0"/>
        <v>28.202305897455986</v>
      </c>
      <c r="I47" s="854">
        <v>100848</v>
      </c>
      <c r="J47" s="853">
        <v>360.98431372549021</v>
      </c>
      <c r="K47" s="853">
        <v>245.28686274509803</v>
      </c>
      <c r="L47" s="854">
        <f t="shared" si="1"/>
        <v>606.27117647058822</v>
      </c>
      <c r="M47" s="853">
        <v>347.83171102799997</v>
      </c>
      <c r="N47" s="853">
        <v>231.88780735200001</v>
      </c>
      <c r="O47" s="854">
        <v>579.71951837999995</v>
      </c>
      <c r="P47" s="854">
        <f t="shared" si="4"/>
        <v>-19.319796603193481</v>
      </c>
      <c r="Q47" s="854">
        <f t="shared" si="4"/>
        <v>74.073760591237686</v>
      </c>
      <c r="R47" s="854">
        <f t="shared" si="5"/>
        <v>54.753963988044205</v>
      </c>
      <c r="T47" s="1129">
        <f t="shared" si="6"/>
        <v>6.9566342205599998</v>
      </c>
      <c r="U47" s="1129">
        <f t="shared" si="7"/>
        <v>4.6377561470400002</v>
      </c>
      <c r="V47" s="1129">
        <f t="shared" si="8"/>
        <v>11.594390367599999</v>
      </c>
      <c r="W47" s="1129">
        <f t="shared" si="9"/>
        <v>354.78834524855995</v>
      </c>
      <c r="X47" s="1129">
        <f t="shared" si="10"/>
        <v>236.52556349904</v>
      </c>
      <c r="Y47" s="1129">
        <f t="shared" si="11"/>
        <v>591.31390874759995</v>
      </c>
    </row>
    <row r="48" spans="1:25" ht="21" customHeight="1">
      <c r="A48" s="851">
        <v>37</v>
      </c>
      <c r="B48" s="852" t="s">
        <v>477</v>
      </c>
      <c r="C48" s="853">
        <v>542.77345979999996</v>
      </c>
      <c r="D48" s="853">
        <v>361.84897319999999</v>
      </c>
      <c r="E48" s="854">
        <v>904.622433</v>
      </c>
      <c r="F48" s="853">
        <v>56.82862443518794</v>
      </c>
      <c r="G48" s="853">
        <v>-4.03598464246324</v>
      </c>
      <c r="H48" s="854">
        <f t="shared" si="0"/>
        <v>52.7926397927247</v>
      </c>
      <c r="I48" s="854">
        <v>90500</v>
      </c>
      <c r="J48" s="853">
        <v>536.38431372549019</v>
      </c>
      <c r="K48" s="853">
        <v>362.21686274509801</v>
      </c>
      <c r="L48" s="854">
        <f t="shared" si="1"/>
        <v>898.60117647058814</v>
      </c>
      <c r="M48" s="853">
        <v>544.87029099599999</v>
      </c>
      <c r="N48" s="853">
        <v>363.246860664</v>
      </c>
      <c r="O48" s="854">
        <v>908.11715165999999</v>
      </c>
      <c r="P48" s="854">
        <f t="shared" si="4"/>
        <v>48.342647164678169</v>
      </c>
      <c r="Q48" s="854">
        <f t="shared" si="4"/>
        <v>-5.0659825613652174</v>
      </c>
      <c r="R48" s="854">
        <f t="shared" si="5"/>
        <v>43.276664603312952</v>
      </c>
      <c r="T48" s="1129">
        <f t="shared" si="6"/>
        <v>10.897405819919999</v>
      </c>
      <c r="U48" s="1129">
        <f t="shared" si="7"/>
        <v>7.2649372132799996</v>
      </c>
      <c r="V48" s="1129">
        <f t="shared" si="8"/>
        <v>18.162343033199999</v>
      </c>
      <c r="W48" s="1129">
        <f t="shared" si="9"/>
        <v>555.76769681591998</v>
      </c>
      <c r="X48" s="1129">
        <f t="shared" si="10"/>
        <v>370.51179787728</v>
      </c>
      <c r="Y48" s="1129">
        <f t="shared" si="11"/>
        <v>926.27949469320004</v>
      </c>
    </row>
    <row r="49" spans="1:25" ht="21" customHeight="1">
      <c r="A49" s="851">
        <v>38</v>
      </c>
      <c r="B49" s="852" t="s">
        <v>478</v>
      </c>
      <c r="C49" s="853">
        <v>701.05017789999999</v>
      </c>
      <c r="D49" s="853">
        <v>467.30848259999999</v>
      </c>
      <c r="E49" s="854">
        <v>1168.3586605</v>
      </c>
      <c r="F49" s="853">
        <v>121.28179593951201</v>
      </c>
      <c r="G49" s="853">
        <v>-814.00041328286693</v>
      </c>
      <c r="H49" s="854">
        <f t="shared" si="0"/>
        <v>-692.71861734335494</v>
      </c>
      <c r="I49" s="854">
        <v>121900</v>
      </c>
      <c r="J49" s="853">
        <v>766.84431372549022</v>
      </c>
      <c r="K49" s="853">
        <v>338.03686274509801</v>
      </c>
      <c r="L49" s="854">
        <f t="shared" si="1"/>
        <v>1104.8811764705883</v>
      </c>
      <c r="M49" s="853">
        <v>611.01877305599999</v>
      </c>
      <c r="N49" s="853">
        <v>407.34584870400005</v>
      </c>
      <c r="O49" s="854">
        <v>1018.3646217600001</v>
      </c>
      <c r="P49" s="854">
        <f t="shared" si="4"/>
        <v>277.10733660900223</v>
      </c>
      <c r="Q49" s="854">
        <f t="shared" si="4"/>
        <v>-883.30939924176892</v>
      </c>
      <c r="R49" s="854">
        <f t="shared" si="5"/>
        <v>-606.20206263276668</v>
      </c>
      <c r="T49" s="1129">
        <f t="shared" si="6"/>
        <v>12.22037546112</v>
      </c>
      <c r="U49" s="1129">
        <f t="shared" si="7"/>
        <v>8.1469169740800016</v>
      </c>
      <c r="V49" s="1129">
        <f t="shared" si="8"/>
        <v>20.367292435200003</v>
      </c>
      <c r="W49" s="1129">
        <f t="shared" si="9"/>
        <v>623.23914851711993</v>
      </c>
      <c r="X49" s="1129">
        <f t="shared" si="10"/>
        <v>415.49276567808005</v>
      </c>
      <c r="Y49" s="1129">
        <f t="shared" si="11"/>
        <v>1038.7319141952</v>
      </c>
    </row>
    <row r="50" spans="1:25" ht="21" customHeight="1">
      <c r="A50" s="851">
        <v>39</v>
      </c>
      <c r="B50" s="852" t="s">
        <v>479</v>
      </c>
      <c r="C50" s="853">
        <v>618.6841177</v>
      </c>
      <c r="D50" s="853">
        <v>412.34518380000003</v>
      </c>
      <c r="E50" s="854">
        <v>1031.0293015</v>
      </c>
      <c r="F50" s="853">
        <v>79.349526903844648</v>
      </c>
      <c r="G50" s="853">
        <v>108.74042963860751</v>
      </c>
      <c r="H50" s="854">
        <f t="shared" si="0"/>
        <v>188.08995654245217</v>
      </c>
      <c r="I50" s="854">
        <v>97587</v>
      </c>
      <c r="J50" s="853">
        <v>570.78431372549016</v>
      </c>
      <c r="K50" s="853">
        <v>385.15686274509801</v>
      </c>
      <c r="L50" s="854">
        <f t="shared" si="1"/>
        <v>955.94117647058818</v>
      </c>
      <c r="M50" s="853">
        <v>503.74361376000002</v>
      </c>
      <c r="N50" s="853">
        <v>335.82907583999997</v>
      </c>
      <c r="O50" s="854">
        <v>839.5726896000001</v>
      </c>
      <c r="P50" s="854">
        <f t="shared" si="4"/>
        <v>146.39022686933481</v>
      </c>
      <c r="Q50" s="854">
        <f t="shared" si="4"/>
        <v>158.06821654370555</v>
      </c>
      <c r="R50" s="854">
        <f t="shared" si="5"/>
        <v>304.45844341304036</v>
      </c>
      <c r="T50" s="1129">
        <f t="shared" si="6"/>
        <v>10.074872275200001</v>
      </c>
      <c r="U50" s="1129">
        <f t="shared" si="7"/>
        <v>6.7165815167999998</v>
      </c>
      <c r="V50" s="1129">
        <f t="shared" si="8"/>
        <v>16.791453792000002</v>
      </c>
      <c r="W50" s="1129">
        <f t="shared" si="9"/>
        <v>513.81848603520007</v>
      </c>
      <c r="X50" s="1129">
        <f t="shared" si="10"/>
        <v>342.54565735679995</v>
      </c>
      <c r="Y50" s="1129">
        <f t="shared" si="11"/>
        <v>856.36414339200007</v>
      </c>
    </row>
    <row r="51" spans="1:25" ht="21" customHeight="1">
      <c r="A51" s="851">
        <v>40</v>
      </c>
      <c r="B51" s="852" t="s">
        <v>480</v>
      </c>
      <c r="C51" s="853">
        <v>342.39713039999998</v>
      </c>
      <c r="D51" s="853">
        <v>228.26475360000001</v>
      </c>
      <c r="E51" s="854">
        <v>570.66188399999999</v>
      </c>
      <c r="F51" s="853">
        <v>78.387515867217473</v>
      </c>
      <c r="G51" s="853">
        <v>-29.293668170198622</v>
      </c>
      <c r="H51" s="854">
        <f t="shared" si="0"/>
        <v>49.093847697018852</v>
      </c>
      <c r="I51" s="854">
        <v>62546</v>
      </c>
      <c r="J51" s="853">
        <v>314.72431372549022</v>
      </c>
      <c r="K51" s="853">
        <v>214.44686274509803</v>
      </c>
      <c r="L51" s="854">
        <f t="shared" si="1"/>
        <v>529.17117647058831</v>
      </c>
      <c r="M51" s="853">
        <v>334.38935807999997</v>
      </c>
      <c r="N51" s="853">
        <v>222.92623872000001</v>
      </c>
      <c r="O51" s="854">
        <v>557.31559679999998</v>
      </c>
      <c r="P51" s="854">
        <f t="shared" si="4"/>
        <v>58.722471512707727</v>
      </c>
      <c r="Q51" s="854">
        <f t="shared" si="4"/>
        <v>-37.773044145100613</v>
      </c>
      <c r="R51" s="854">
        <f t="shared" si="5"/>
        <v>20.949427367607115</v>
      </c>
      <c r="T51" s="1129">
        <f t="shared" si="6"/>
        <v>6.6877871615999993</v>
      </c>
      <c r="U51" s="1129">
        <f t="shared" si="7"/>
        <v>4.4585247744000007</v>
      </c>
      <c r="V51" s="1129">
        <f t="shared" si="8"/>
        <v>11.146311936</v>
      </c>
      <c r="W51" s="1129">
        <f t="shared" si="9"/>
        <v>341.07714524159996</v>
      </c>
      <c r="X51" s="1129">
        <f t="shared" si="10"/>
        <v>227.3847634944</v>
      </c>
      <c r="Y51" s="1129">
        <f t="shared" si="11"/>
        <v>568.46190873599994</v>
      </c>
    </row>
    <row r="52" spans="1:25" ht="21" customHeight="1">
      <c r="A52" s="851">
        <v>41</v>
      </c>
      <c r="B52" s="852" t="s">
        <v>481</v>
      </c>
      <c r="C52" s="853">
        <v>472.81387139999998</v>
      </c>
      <c r="D52" s="853">
        <v>315.20924760000003</v>
      </c>
      <c r="E52" s="854">
        <v>788.02311899999995</v>
      </c>
      <c r="F52" s="853">
        <v>-28.173250255491936</v>
      </c>
      <c r="G52" s="853">
        <v>-87.995767022958347</v>
      </c>
      <c r="H52" s="854">
        <f t="shared" si="0"/>
        <v>-116.16901727845028</v>
      </c>
      <c r="I52" s="854">
        <v>78666</v>
      </c>
      <c r="J52" s="853">
        <v>365.59431372549022</v>
      </c>
      <c r="K52" s="853">
        <v>248.37686274509804</v>
      </c>
      <c r="L52" s="854">
        <f t="shared" si="1"/>
        <v>613.97117647058826</v>
      </c>
      <c r="M52" s="853">
        <v>355.78785546</v>
      </c>
      <c r="N52" s="853">
        <v>237.19190363999999</v>
      </c>
      <c r="O52" s="854">
        <v>592.97975910000002</v>
      </c>
      <c r="P52" s="854">
        <f t="shared" si="4"/>
        <v>-18.36679199000173</v>
      </c>
      <c r="Q52" s="854">
        <f t="shared" si="4"/>
        <v>-76.810807917860302</v>
      </c>
      <c r="R52" s="854">
        <f t="shared" si="5"/>
        <v>-95.177599907862032</v>
      </c>
      <c r="T52" s="1129">
        <f t="shared" si="6"/>
        <v>7.1157571092000005</v>
      </c>
      <c r="U52" s="1129">
        <f t="shared" si="7"/>
        <v>4.7438380728</v>
      </c>
      <c r="V52" s="1129">
        <f t="shared" si="8"/>
        <v>11.859595182</v>
      </c>
      <c r="W52" s="1129">
        <f t="shared" si="9"/>
        <v>362.90361256919999</v>
      </c>
      <c r="X52" s="1129">
        <f t="shared" si="10"/>
        <v>241.9357417128</v>
      </c>
      <c r="Y52" s="1129">
        <f t="shared" si="11"/>
        <v>604.83935428200004</v>
      </c>
    </row>
    <row r="53" spans="1:25" ht="21" customHeight="1">
      <c r="A53" s="851">
        <v>42</v>
      </c>
      <c r="B53" s="852" t="s">
        <v>482</v>
      </c>
      <c r="C53" s="853">
        <v>397.13107230000003</v>
      </c>
      <c r="D53" s="853">
        <v>264.72118019999999</v>
      </c>
      <c r="E53" s="854">
        <v>661.85225249999996</v>
      </c>
      <c r="F53" s="853">
        <v>40.542772488338564</v>
      </c>
      <c r="G53" s="853">
        <v>-5.9631774251291416</v>
      </c>
      <c r="H53" s="854">
        <f t="shared" si="0"/>
        <v>34.579595063209425</v>
      </c>
      <c r="I53" s="854">
        <v>66752.800000000003</v>
      </c>
      <c r="J53" s="853">
        <v>352.56431372549019</v>
      </c>
      <c r="K53" s="853">
        <v>239.67686274509802</v>
      </c>
      <c r="L53" s="854">
        <f t="shared" si="1"/>
        <v>592.24117647058824</v>
      </c>
      <c r="M53" s="853">
        <v>357.13519487999997</v>
      </c>
      <c r="N53" s="853">
        <v>238.09012992000004</v>
      </c>
      <c r="O53" s="854">
        <v>595.22532480000007</v>
      </c>
      <c r="P53" s="854">
        <f t="shared" si="4"/>
        <v>35.971891333828808</v>
      </c>
      <c r="Q53" s="854">
        <f t="shared" si="4"/>
        <v>-4.3764446000311636</v>
      </c>
      <c r="R53" s="854">
        <f t="shared" si="5"/>
        <v>31.595446733797644</v>
      </c>
      <c r="T53" s="1129">
        <f t="shared" si="6"/>
        <v>7.1427038975999997</v>
      </c>
      <c r="U53" s="1129">
        <f t="shared" si="7"/>
        <v>4.761802598400001</v>
      </c>
      <c r="V53" s="1129">
        <f t="shared" si="8"/>
        <v>11.904506496000002</v>
      </c>
      <c r="W53" s="1129">
        <f t="shared" si="9"/>
        <v>364.27789877759994</v>
      </c>
      <c r="X53" s="1129">
        <f t="shared" si="10"/>
        <v>242.85193251840005</v>
      </c>
      <c r="Y53" s="1129">
        <f t="shared" si="11"/>
        <v>607.12983129600002</v>
      </c>
    </row>
    <row r="54" spans="1:25" ht="21" customHeight="1">
      <c r="A54" s="851">
        <v>43</v>
      </c>
      <c r="B54" s="852" t="s">
        <v>483</v>
      </c>
      <c r="C54" s="853">
        <v>184.33512719999996</v>
      </c>
      <c r="D54" s="853">
        <v>122.8757208</v>
      </c>
      <c r="E54" s="854">
        <v>307.21084799999994</v>
      </c>
      <c r="F54" s="853">
        <v>42.992127517584215</v>
      </c>
      <c r="G54" s="853">
        <v>60.647848628159146</v>
      </c>
      <c r="H54" s="854">
        <f t="shared" si="0"/>
        <v>103.63997614574336</v>
      </c>
      <c r="I54" s="854">
        <v>32822</v>
      </c>
      <c r="J54" s="853">
        <v>172.1243137254902</v>
      </c>
      <c r="K54" s="853">
        <v>119.37686274509804</v>
      </c>
      <c r="L54" s="854">
        <f t="shared" si="1"/>
        <v>291.50117647058823</v>
      </c>
      <c r="M54" s="853">
        <v>159.73333109999999</v>
      </c>
      <c r="N54" s="853">
        <v>106.4888874</v>
      </c>
      <c r="O54" s="854">
        <v>266.22221849999994</v>
      </c>
      <c r="P54" s="854">
        <f t="shared" si="4"/>
        <v>55.383110143074418</v>
      </c>
      <c r="Q54" s="854">
        <f t="shared" si="4"/>
        <v>73.535823973257195</v>
      </c>
      <c r="R54" s="854">
        <f t="shared" si="5"/>
        <v>128.91893411633163</v>
      </c>
      <c r="T54" s="1129">
        <f t="shared" si="6"/>
        <v>3.1946666219999997</v>
      </c>
      <c r="U54" s="1129">
        <f t="shared" si="7"/>
        <v>2.129777748</v>
      </c>
      <c r="V54" s="1129">
        <f t="shared" si="8"/>
        <v>5.3244443699999984</v>
      </c>
      <c r="W54" s="1129">
        <f t="shared" si="9"/>
        <v>162.92799772199999</v>
      </c>
      <c r="X54" s="1129">
        <f t="shared" si="10"/>
        <v>108.61866514799999</v>
      </c>
      <c r="Y54" s="1129">
        <f t="shared" si="11"/>
        <v>271.54666286999992</v>
      </c>
    </row>
    <row r="55" spans="1:25" ht="21" customHeight="1">
      <c r="A55" s="851">
        <v>44</v>
      </c>
      <c r="B55" s="852" t="s">
        <v>484</v>
      </c>
      <c r="C55" s="853">
        <v>319.42828700000001</v>
      </c>
      <c r="D55" s="853">
        <v>212.89761000000001</v>
      </c>
      <c r="E55" s="854">
        <v>532.32589699999994</v>
      </c>
      <c r="F55" s="853">
        <v>19.182217700321878</v>
      </c>
      <c r="G55" s="853">
        <v>-28.18446430508682</v>
      </c>
      <c r="H55" s="854">
        <f t="shared" si="0"/>
        <v>-9.0022466047649417</v>
      </c>
      <c r="I55" s="854">
        <v>43882</v>
      </c>
      <c r="J55" s="853">
        <v>299.33431372549023</v>
      </c>
      <c r="K55" s="853">
        <v>204.21686274509804</v>
      </c>
      <c r="L55" s="854">
        <f t="shared" si="1"/>
        <v>503.5511764705883</v>
      </c>
      <c r="M55" s="853">
        <v>253.35411984000001</v>
      </c>
      <c r="N55" s="853">
        <v>168.90274656000003</v>
      </c>
      <c r="O55" s="854">
        <v>422.25686640000004</v>
      </c>
      <c r="P55" s="854">
        <f t="shared" si="4"/>
        <v>65.162411585812094</v>
      </c>
      <c r="Q55" s="854">
        <f t="shared" si="4"/>
        <v>7.1296518800111812</v>
      </c>
      <c r="R55" s="854">
        <f t="shared" si="5"/>
        <v>72.292063465823276</v>
      </c>
      <c r="T55" s="1129">
        <f t="shared" si="6"/>
        <v>5.0670823968000001</v>
      </c>
      <c r="U55" s="1129">
        <f t="shared" si="7"/>
        <v>3.3780549312000003</v>
      </c>
      <c r="V55" s="1129">
        <f t="shared" si="8"/>
        <v>8.4451373280000013</v>
      </c>
      <c r="W55" s="1129">
        <f t="shared" si="9"/>
        <v>258.42120223680001</v>
      </c>
      <c r="X55" s="1129">
        <f t="shared" si="10"/>
        <v>172.28080149120004</v>
      </c>
      <c r="Y55" s="1129">
        <f t="shared" si="11"/>
        <v>430.70200372800002</v>
      </c>
    </row>
    <row r="56" spans="1:25" ht="21" customHeight="1">
      <c r="A56" s="851">
        <v>45</v>
      </c>
      <c r="B56" s="852" t="s">
        <v>485</v>
      </c>
      <c r="C56" s="853">
        <v>670.88162788300008</v>
      </c>
      <c r="D56" s="853">
        <v>447.174047922</v>
      </c>
      <c r="E56" s="854">
        <v>1118.055675805</v>
      </c>
      <c r="F56" s="853">
        <v>-26.722785887578823</v>
      </c>
      <c r="G56" s="853">
        <v>5.7252538073227486</v>
      </c>
      <c r="H56" s="854">
        <f t="shared" si="0"/>
        <v>-20.997532080256075</v>
      </c>
      <c r="I56" s="854">
        <v>83572</v>
      </c>
      <c r="J56" s="853">
        <v>552.52431372549017</v>
      </c>
      <c r="K56" s="853">
        <v>372.976862745098</v>
      </c>
      <c r="L56" s="854">
        <f t="shared" si="1"/>
        <v>925.50117647058823</v>
      </c>
      <c r="M56" s="853">
        <v>554.14725933600005</v>
      </c>
      <c r="N56" s="853">
        <v>369.43150622399997</v>
      </c>
      <c r="O56" s="854">
        <v>923.57876555999997</v>
      </c>
      <c r="P56" s="854">
        <f t="shared" si="4"/>
        <v>-28.345731498088639</v>
      </c>
      <c r="Q56" s="854">
        <f t="shared" si="4"/>
        <v>9.270610328420787</v>
      </c>
      <c r="R56" s="854">
        <f t="shared" si="5"/>
        <v>-19.075121169667852</v>
      </c>
      <c r="T56" s="1129">
        <f t="shared" si="6"/>
        <v>11.082945186720002</v>
      </c>
      <c r="U56" s="1129">
        <f t="shared" si="7"/>
        <v>7.3886301244799997</v>
      </c>
      <c r="V56" s="1129">
        <f t="shared" si="8"/>
        <v>18.471575311199999</v>
      </c>
      <c r="W56" s="1129">
        <f t="shared" si="9"/>
        <v>565.2302045227201</v>
      </c>
      <c r="X56" s="1129">
        <f t="shared" si="10"/>
        <v>376.82013634847999</v>
      </c>
      <c r="Y56" s="1129">
        <f t="shared" si="11"/>
        <v>942.05034087119998</v>
      </c>
    </row>
    <row r="57" spans="1:25" ht="21" customHeight="1">
      <c r="A57" s="851">
        <v>46</v>
      </c>
      <c r="B57" s="852" t="s">
        <v>486</v>
      </c>
      <c r="C57" s="853">
        <v>517.19948080799986</v>
      </c>
      <c r="D57" s="853">
        <v>344.706949872</v>
      </c>
      <c r="E57" s="854">
        <v>861.90643067999986</v>
      </c>
      <c r="F57" s="853">
        <v>151.96027279474896</v>
      </c>
      <c r="G57" s="853">
        <v>348.5521203020736</v>
      </c>
      <c r="H57" s="854">
        <f t="shared" si="0"/>
        <v>500.51239309682256</v>
      </c>
      <c r="I57" s="854">
        <v>96567</v>
      </c>
      <c r="J57" s="853">
        <v>386.11431372549021</v>
      </c>
      <c r="K57" s="853">
        <v>262.00686274509803</v>
      </c>
      <c r="L57" s="854">
        <f t="shared" si="1"/>
        <v>648.12117647058824</v>
      </c>
      <c r="M57" s="853">
        <v>482.12548487999999</v>
      </c>
      <c r="N57" s="853">
        <v>321.41698992000005</v>
      </c>
      <c r="O57" s="854">
        <v>803.54247480000004</v>
      </c>
      <c r="P57" s="854">
        <f t="shared" si="4"/>
        <v>55.949101640239121</v>
      </c>
      <c r="Q57" s="854">
        <f t="shared" si="4"/>
        <v>289.14199312717159</v>
      </c>
      <c r="R57" s="854">
        <f t="shared" si="5"/>
        <v>345.09109476741071</v>
      </c>
      <c r="T57" s="1129">
        <f t="shared" si="6"/>
        <v>9.6425096975999995</v>
      </c>
      <c r="U57" s="1129">
        <f t="shared" si="7"/>
        <v>6.4283397984000006</v>
      </c>
      <c r="V57" s="1129">
        <f t="shared" si="8"/>
        <v>16.070849496000001</v>
      </c>
      <c r="W57" s="1129">
        <f t="shared" si="9"/>
        <v>491.76799457760001</v>
      </c>
      <c r="X57" s="1129">
        <f t="shared" si="10"/>
        <v>327.84532971840002</v>
      </c>
      <c r="Y57" s="1129">
        <f t="shared" si="11"/>
        <v>819.61332429600009</v>
      </c>
    </row>
    <row r="58" spans="1:25" ht="21" customHeight="1">
      <c r="A58" s="851">
        <v>47</v>
      </c>
      <c r="B58" s="852" t="s">
        <v>487</v>
      </c>
      <c r="C58" s="853">
        <v>469.65498839999998</v>
      </c>
      <c r="D58" s="853">
        <v>313.10332560000001</v>
      </c>
      <c r="E58" s="854">
        <v>782.75831399999993</v>
      </c>
      <c r="F58" s="853">
        <v>194.86881831734547</v>
      </c>
      <c r="G58" s="853">
        <v>78.856663740700711</v>
      </c>
      <c r="H58" s="854">
        <f t="shared" si="0"/>
        <v>273.72548205804617</v>
      </c>
      <c r="I58" s="854">
        <v>93193.599999999991</v>
      </c>
      <c r="J58" s="853">
        <v>437.73431372549021</v>
      </c>
      <c r="K58" s="853">
        <v>296.79686274509805</v>
      </c>
      <c r="L58" s="854">
        <f t="shared" si="1"/>
        <v>734.53117647058821</v>
      </c>
      <c r="M58" s="853">
        <v>424.88190208799995</v>
      </c>
      <c r="N58" s="853">
        <v>283.25460139199998</v>
      </c>
      <c r="O58" s="854">
        <v>708.13650347999987</v>
      </c>
      <c r="P58" s="854">
        <f t="shared" si="4"/>
        <v>207.72122995483574</v>
      </c>
      <c r="Q58" s="854">
        <f t="shared" si="4"/>
        <v>92.398925093798766</v>
      </c>
      <c r="R58" s="854">
        <f t="shared" si="5"/>
        <v>300.1201550486345</v>
      </c>
      <c r="T58" s="1129">
        <f t="shared" si="6"/>
        <v>8.4976380417599984</v>
      </c>
      <c r="U58" s="1129">
        <f t="shared" si="7"/>
        <v>5.6650920278400001</v>
      </c>
      <c r="V58" s="1129">
        <f t="shared" si="8"/>
        <v>14.162730069599997</v>
      </c>
      <c r="W58" s="1129">
        <f t="shared" si="9"/>
        <v>433.37954012975996</v>
      </c>
      <c r="X58" s="1129">
        <f t="shared" si="10"/>
        <v>288.91969341983997</v>
      </c>
      <c r="Y58" s="1129">
        <f t="shared" si="11"/>
        <v>722.29923354959988</v>
      </c>
    </row>
    <row r="59" spans="1:25" ht="21" customHeight="1">
      <c r="A59" s="851">
        <v>48</v>
      </c>
      <c r="B59" s="852" t="s">
        <v>492</v>
      </c>
      <c r="C59" s="853">
        <v>632.02914549999991</v>
      </c>
      <c r="D59" s="853">
        <v>421.23947700000008</v>
      </c>
      <c r="E59" s="854">
        <v>1053.2686225</v>
      </c>
      <c r="F59" s="853">
        <v>190.67409031637564</v>
      </c>
      <c r="G59" s="853">
        <v>14.519185385696533</v>
      </c>
      <c r="H59" s="854">
        <f t="shared" si="0"/>
        <v>205.19327570207219</v>
      </c>
      <c r="I59" s="854">
        <v>121470</v>
      </c>
      <c r="J59" s="853">
        <v>529.33431372549023</v>
      </c>
      <c r="K59" s="853">
        <v>357.52686274509801</v>
      </c>
      <c r="L59" s="854">
        <f t="shared" si="1"/>
        <v>886.86117647058825</v>
      </c>
      <c r="M59" s="853">
        <v>514.21529759400005</v>
      </c>
      <c r="N59" s="853">
        <v>342.81019839599998</v>
      </c>
      <c r="O59" s="854">
        <v>857.02549598999997</v>
      </c>
      <c r="P59" s="854">
        <f t="shared" si="4"/>
        <v>205.79310644786585</v>
      </c>
      <c r="Q59" s="854">
        <f t="shared" si="4"/>
        <v>29.235849734794556</v>
      </c>
      <c r="R59" s="854">
        <f t="shared" si="5"/>
        <v>235.02895618266041</v>
      </c>
      <c r="T59" s="1129">
        <f t="shared" si="6"/>
        <v>10.28430595188</v>
      </c>
      <c r="U59" s="1129">
        <f t="shared" si="7"/>
        <v>6.8562039679199991</v>
      </c>
      <c r="V59" s="1129">
        <f t="shared" si="8"/>
        <v>17.140509919799999</v>
      </c>
      <c r="W59" s="1129">
        <f t="shared" si="9"/>
        <v>524.49960354588006</v>
      </c>
      <c r="X59" s="1129">
        <f t="shared" si="10"/>
        <v>349.66640236391999</v>
      </c>
      <c r="Y59" s="1129">
        <f t="shared" si="11"/>
        <v>874.16600590979999</v>
      </c>
    </row>
    <row r="60" spans="1:25" ht="21" customHeight="1">
      <c r="A60" s="851">
        <v>49</v>
      </c>
      <c r="B60" s="852" t="s">
        <v>493</v>
      </c>
      <c r="C60" s="853">
        <v>342.78393240000003</v>
      </c>
      <c r="D60" s="853">
        <v>228.52262160000001</v>
      </c>
      <c r="E60" s="854">
        <v>571.30655400000001</v>
      </c>
      <c r="F60" s="853">
        <v>98.306742298123012</v>
      </c>
      <c r="G60" s="853">
        <v>154.02912843124636</v>
      </c>
      <c r="H60" s="854">
        <f t="shared" si="0"/>
        <v>252.33587072936939</v>
      </c>
      <c r="I60" s="854">
        <v>66556</v>
      </c>
      <c r="J60" s="853">
        <v>321.39431372549024</v>
      </c>
      <c r="K60" s="853">
        <v>218.88686274509803</v>
      </c>
      <c r="L60" s="854">
        <f t="shared" si="1"/>
        <v>540.28117647058821</v>
      </c>
      <c r="M60" s="853">
        <v>336.46779086399999</v>
      </c>
      <c r="N60" s="853">
        <v>224.31186057599999</v>
      </c>
      <c r="O60" s="854">
        <v>560.77965143999995</v>
      </c>
      <c r="P60" s="854">
        <f t="shared" si="4"/>
        <v>83.233265159613268</v>
      </c>
      <c r="Q60" s="854">
        <f t="shared" si="4"/>
        <v>148.6041306003444</v>
      </c>
      <c r="R60" s="854">
        <f t="shared" si="5"/>
        <v>231.83739575995767</v>
      </c>
      <c r="T60" s="1129">
        <f t="shared" si="6"/>
        <v>6.7293558172800001</v>
      </c>
      <c r="U60" s="1129">
        <f t="shared" si="7"/>
        <v>4.4862372115199998</v>
      </c>
      <c r="V60" s="1129">
        <f t="shared" si="8"/>
        <v>11.215593028799999</v>
      </c>
      <c r="W60" s="1129">
        <f t="shared" si="9"/>
        <v>343.19714668128</v>
      </c>
      <c r="X60" s="1129">
        <f t="shared" si="10"/>
        <v>228.79809778751999</v>
      </c>
      <c r="Y60" s="1129">
        <f t="shared" si="11"/>
        <v>571.99524446879991</v>
      </c>
    </row>
    <row r="61" spans="1:25" ht="21" customHeight="1">
      <c r="A61" s="851">
        <v>50</v>
      </c>
      <c r="B61" s="852" t="s">
        <v>488</v>
      </c>
      <c r="C61" s="853">
        <v>234.34984209999999</v>
      </c>
      <c r="D61" s="853">
        <v>156.22067340000001</v>
      </c>
      <c r="E61" s="854">
        <v>390.5705155</v>
      </c>
      <c r="F61" s="853">
        <v>31.485641335203916</v>
      </c>
      <c r="G61" s="853">
        <v>36.667857013526827</v>
      </c>
      <c r="H61" s="854">
        <f t="shared" si="0"/>
        <v>68.15349834873075</v>
      </c>
      <c r="I61" s="854">
        <v>37983</v>
      </c>
      <c r="J61" s="853">
        <v>232.03431372549019</v>
      </c>
      <c r="K61" s="853">
        <v>159.32686274509803</v>
      </c>
      <c r="L61" s="854">
        <f t="shared" si="1"/>
        <v>391.36117647058825</v>
      </c>
      <c r="M61" s="853">
        <v>211.42963450799999</v>
      </c>
      <c r="N61" s="853">
        <v>140.95308967199998</v>
      </c>
      <c r="O61" s="854">
        <v>352.38272417999997</v>
      </c>
      <c r="P61" s="854">
        <f t="shared" si="4"/>
        <v>52.090320552694095</v>
      </c>
      <c r="Q61" s="854">
        <f t="shared" si="4"/>
        <v>55.041630086624878</v>
      </c>
      <c r="R61" s="854">
        <f t="shared" si="5"/>
        <v>107.13195063931897</v>
      </c>
      <c r="T61" s="1129">
        <f t="shared" si="6"/>
        <v>4.2285926901600002</v>
      </c>
      <c r="U61" s="1129">
        <f t="shared" si="7"/>
        <v>2.8190617934399995</v>
      </c>
      <c r="V61" s="1129">
        <f t="shared" si="8"/>
        <v>7.0476544835999997</v>
      </c>
      <c r="W61" s="1129">
        <f t="shared" si="9"/>
        <v>215.65822719816001</v>
      </c>
      <c r="X61" s="1129">
        <f t="shared" si="10"/>
        <v>143.77215146543998</v>
      </c>
      <c r="Y61" s="1129">
        <f t="shared" si="11"/>
        <v>359.43037866359998</v>
      </c>
    </row>
    <row r="62" spans="1:25" ht="21" customHeight="1">
      <c r="A62" s="851">
        <v>51</v>
      </c>
      <c r="B62" s="852" t="s">
        <v>494</v>
      </c>
      <c r="C62" s="853">
        <v>531.41328929999997</v>
      </c>
      <c r="D62" s="853">
        <v>354.18027419999999</v>
      </c>
      <c r="E62" s="854">
        <v>885.59356349999985</v>
      </c>
      <c r="F62" s="853">
        <v>55.989110574835323</v>
      </c>
      <c r="G62" s="853">
        <v>80.936847733653991</v>
      </c>
      <c r="H62" s="854">
        <f t="shared" si="0"/>
        <v>136.92595830848933</v>
      </c>
      <c r="I62" s="854">
        <v>82426</v>
      </c>
      <c r="J62" s="853">
        <v>498.11431372549021</v>
      </c>
      <c r="K62" s="853">
        <v>336.70686274509802</v>
      </c>
      <c r="L62" s="854">
        <f t="shared" si="1"/>
        <v>834.82117647058817</v>
      </c>
      <c r="M62" s="853">
        <v>458.80434665999996</v>
      </c>
      <c r="N62" s="853">
        <v>305.86956443999998</v>
      </c>
      <c r="O62" s="854">
        <v>764.67391109999994</v>
      </c>
      <c r="P62" s="854">
        <f t="shared" si="4"/>
        <v>95.29907764032555</v>
      </c>
      <c r="Q62" s="854">
        <f t="shared" si="4"/>
        <v>111.77414603875206</v>
      </c>
      <c r="R62" s="854">
        <f t="shared" si="5"/>
        <v>207.07322367907761</v>
      </c>
      <c r="T62" s="1129">
        <f t="shared" si="6"/>
        <v>9.1760869331999988</v>
      </c>
      <c r="U62" s="1129">
        <f t="shared" si="7"/>
        <v>6.1173912887999995</v>
      </c>
      <c r="V62" s="1129">
        <f t="shared" si="8"/>
        <v>15.293478221999999</v>
      </c>
      <c r="W62" s="1129">
        <f t="shared" si="9"/>
        <v>467.98043359319996</v>
      </c>
      <c r="X62" s="1129">
        <f t="shared" si="10"/>
        <v>311.98695572879996</v>
      </c>
      <c r="Y62" s="1129">
        <f t="shared" si="11"/>
        <v>779.96738932199992</v>
      </c>
    </row>
    <row r="63" spans="1:25" s="400" customFormat="1" ht="21" customHeight="1">
      <c r="A63" s="1401" t="s">
        <v>9</v>
      </c>
      <c r="B63" s="1401"/>
      <c r="C63" s="854">
        <f t="shared" ref="C63:R63" si="12">SUM(C12:C62)</f>
        <v>21552.813462388007</v>
      </c>
      <c r="D63" s="854">
        <f t="shared" si="12"/>
        <v>14367.411221591998</v>
      </c>
      <c r="E63" s="854">
        <f t="shared" si="12"/>
        <v>35920.224683979999</v>
      </c>
      <c r="F63" s="854">
        <f t="shared" si="12"/>
        <v>3334.2869449199998</v>
      </c>
      <c r="G63" s="854">
        <f t="shared" si="12"/>
        <v>1442.2139632799981</v>
      </c>
      <c r="H63" s="854">
        <f t="shared" si="12"/>
        <v>4776.5009081999988</v>
      </c>
      <c r="I63" s="854">
        <f t="shared" si="12"/>
        <v>3713139.7560000005</v>
      </c>
      <c r="J63" s="854">
        <f t="shared" si="12"/>
        <v>19179.29</v>
      </c>
      <c r="K63" s="854">
        <f t="shared" si="12"/>
        <v>12786.199999999997</v>
      </c>
      <c r="L63" s="854">
        <f t="shared" si="12"/>
        <v>31965.489999999994</v>
      </c>
      <c r="M63" s="854">
        <f t="shared" si="12"/>
        <v>19156.480925039999</v>
      </c>
      <c r="N63" s="854">
        <f t="shared" si="12"/>
        <v>12770.987283359998</v>
      </c>
      <c r="O63" s="854">
        <f t="shared" si="12"/>
        <v>31927.468208399998</v>
      </c>
      <c r="P63" s="854">
        <f t="shared" si="12"/>
        <v>3357.0960198800021</v>
      </c>
      <c r="Q63" s="854">
        <f t="shared" si="12"/>
        <v>1457.4266799199977</v>
      </c>
      <c r="R63" s="854">
        <f t="shared" si="12"/>
        <v>4814.5226997999989</v>
      </c>
    </row>
    <row r="64" spans="1:25">
      <c r="A64" s="855"/>
      <c r="B64" s="846"/>
      <c r="C64" s="846"/>
      <c r="D64" s="846"/>
      <c r="E64" s="846"/>
      <c r="F64" s="856"/>
      <c r="G64" s="856"/>
      <c r="H64" s="846"/>
      <c r="I64" s="846"/>
      <c r="J64" s="856"/>
      <c r="K64" s="856"/>
      <c r="L64" s="846"/>
      <c r="M64" s="856"/>
      <c r="N64" s="856"/>
      <c r="O64" s="846"/>
      <c r="P64" s="846"/>
      <c r="Q64" s="846"/>
      <c r="R64" s="846"/>
    </row>
    <row r="65" spans="1:18" ht="14.25" customHeight="1">
      <c r="A65" s="1402" t="s">
        <v>425</v>
      </c>
      <c r="B65" s="1402"/>
      <c r="C65" s="1402"/>
      <c r="D65" s="1402"/>
      <c r="E65" s="1402"/>
      <c r="F65" s="1402"/>
      <c r="G65" s="1402"/>
      <c r="H65" s="1402"/>
      <c r="I65" s="1402"/>
      <c r="J65" s="1402"/>
      <c r="K65" s="1402"/>
      <c r="L65" s="1402"/>
      <c r="M65" s="1402"/>
      <c r="N65" s="1402"/>
      <c r="O65" s="1402"/>
      <c r="P65" s="1402"/>
      <c r="Q65" s="1402"/>
      <c r="R65" s="1402"/>
    </row>
    <row r="66" spans="1:18" ht="15.75" customHeight="1">
      <c r="A66" s="857"/>
      <c r="B66" s="858"/>
      <c r="C66" s="858">
        <v>20711.284982387999</v>
      </c>
      <c r="D66" s="859">
        <v>13807.523321591998</v>
      </c>
      <c r="E66" s="860">
        <v>13431.026794309282</v>
      </c>
      <c r="F66" s="858"/>
      <c r="G66" s="858"/>
      <c r="H66" s="860"/>
      <c r="I66" s="860">
        <v>18928.650000000001</v>
      </c>
      <c r="J66" s="858"/>
      <c r="K66" s="858"/>
      <c r="L66" s="860"/>
      <c r="M66" s="858"/>
      <c r="N66" s="858"/>
      <c r="O66" s="860"/>
      <c r="P66" s="860"/>
      <c r="Q66" s="860"/>
      <c r="R66" s="860"/>
    </row>
    <row r="67" spans="1:18" ht="15.75" customHeight="1">
      <c r="A67" s="400" t="s">
        <v>5</v>
      </c>
      <c r="B67" s="400"/>
      <c r="C67" s="400">
        <v>19704.064478799995</v>
      </c>
      <c r="D67" s="400">
        <v>13102.446968000004</v>
      </c>
      <c r="E67" s="400">
        <v>32806.511446800003</v>
      </c>
      <c r="F67" s="411"/>
      <c r="G67" s="411"/>
      <c r="H67" s="411"/>
      <c r="I67" s="411">
        <f>I66/I63</f>
        <v>5.0977477940100458E-3</v>
      </c>
      <c r="J67" s="400"/>
      <c r="K67" s="400"/>
      <c r="M67" s="400"/>
      <c r="N67" s="400"/>
      <c r="Q67" s="1384" t="s">
        <v>6</v>
      </c>
      <c r="R67" s="1384"/>
    </row>
    <row r="68" spans="1:18" ht="12.75" customHeight="1">
      <c r="A68" s="1384" t="s">
        <v>7</v>
      </c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</row>
    <row r="69" spans="1:18" ht="12.75" customHeight="1">
      <c r="A69" s="1384" t="s">
        <v>10</v>
      </c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</row>
    <row r="70" spans="1:18">
      <c r="A70" s="400"/>
      <c r="B70" s="400"/>
      <c r="C70" s="400"/>
      <c r="D70" s="400"/>
      <c r="F70" s="400"/>
      <c r="G70" s="400"/>
      <c r="J70" s="400"/>
      <c r="K70" s="400"/>
      <c r="M70" s="400"/>
      <c r="N70" s="400"/>
      <c r="P70" s="1377" t="s">
        <v>55</v>
      </c>
      <c r="Q70" s="1377"/>
      <c r="R70" s="1377"/>
    </row>
  </sheetData>
  <autoFilter ref="A11:R63"/>
  <mergeCells count="19">
    <mergeCell ref="P70:R70"/>
    <mergeCell ref="P9:R9"/>
    <mergeCell ref="A63:B63"/>
    <mergeCell ref="A65:R65"/>
    <mergeCell ref="Q67:R67"/>
    <mergeCell ref="A68:R68"/>
    <mergeCell ref="A69:R69"/>
    <mergeCell ref="A9:A10"/>
    <mergeCell ref="B9:B10"/>
    <mergeCell ref="C9:E9"/>
    <mergeCell ref="F9:H9"/>
    <mergeCell ref="J9:L9"/>
    <mergeCell ref="M9:O9"/>
    <mergeCell ref="O8:R8"/>
    <mergeCell ref="Q1:R1"/>
    <mergeCell ref="A2:R2"/>
    <mergeCell ref="A3:R3"/>
    <mergeCell ref="A6:R6"/>
    <mergeCell ref="A7:C7"/>
  </mergeCells>
  <printOptions horizontalCentered="1"/>
  <pageMargins left="0.18" right="0.16" top="0.26" bottom="0.18" header="0.17" footer="0.16"/>
  <pageSetup paperSize="9" scale="76" orientation="landscape" r:id="rId1"/>
  <rowBreaks count="1" manualBreakCount="1">
    <brk id="36" max="16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0"/>
  <sheetViews>
    <sheetView view="pageBreakPreview" zoomScaleSheetLayoutView="100" workbookViewId="0">
      <pane xSplit="2" ySplit="11" topLeftCell="C57" activePane="bottomRight" state="frozen"/>
      <selection activeCell="J63" sqref="J63:K63"/>
      <selection pane="topRight" activeCell="J63" sqref="J63:K63"/>
      <selection pane="bottomLeft" activeCell="J63" sqref="J63:K63"/>
      <selection pane="bottomRight" activeCell="C67" sqref="C67:E67"/>
    </sheetView>
  </sheetViews>
  <sheetFormatPr defaultColWidth="9.140625" defaultRowHeight="12.75"/>
  <cols>
    <col min="1" max="1" width="7.42578125" style="839" customWidth="1"/>
    <col min="2" max="2" width="14.28515625" style="839" customWidth="1"/>
    <col min="3" max="3" width="9.5703125" style="839" customWidth="1"/>
    <col min="4" max="4" width="10.140625" style="839" customWidth="1"/>
    <col min="5" max="5" width="9" style="400" customWidth="1"/>
    <col min="6" max="7" width="8.7109375" style="839" customWidth="1"/>
    <col min="8" max="8" width="8.7109375" style="400" customWidth="1"/>
    <col min="9" max="9" width="11.5703125" style="400" hidden="1" customWidth="1"/>
    <col min="10" max="10" width="9.28515625" style="839" customWidth="1"/>
    <col min="11" max="11" width="10.7109375" style="839" customWidth="1"/>
    <col min="12" max="12" width="9.5703125" style="400" customWidth="1"/>
    <col min="13" max="13" width="9.140625" style="839" customWidth="1"/>
    <col min="14" max="14" width="9" style="839" customWidth="1"/>
    <col min="15" max="15" width="9.140625" style="400" customWidth="1"/>
    <col min="16" max="16" width="11.28515625" style="839" customWidth="1"/>
    <col min="17" max="17" width="12.7109375" style="839" customWidth="1"/>
    <col min="18" max="18" width="12.5703125" style="400" customWidth="1"/>
    <col min="19" max="16384" width="9.140625" style="839"/>
  </cols>
  <sheetData>
    <row r="1" spans="1:27" s="840" customFormat="1" ht="15">
      <c r="E1" s="400"/>
      <c r="H1" s="841"/>
      <c r="I1" s="841"/>
      <c r="J1" s="841"/>
      <c r="K1" s="841"/>
      <c r="L1" s="841"/>
      <c r="M1" s="841"/>
      <c r="N1" s="841"/>
      <c r="O1" s="841"/>
      <c r="P1" s="841"/>
      <c r="Q1" s="1396" t="s">
        <v>58</v>
      </c>
      <c r="R1" s="1396"/>
    </row>
    <row r="2" spans="1:27" s="840" customFormat="1" ht="15">
      <c r="A2" s="1397" t="s">
        <v>0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</row>
    <row r="3" spans="1:27" s="840" customFormat="1" ht="20.25">
      <c r="A3" s="1398" t="s">
        <v>507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</row>
    <row r="4" spans="1:27" s="840" customFormat="1" ht="10.5" customHeight="1">
      <c r="E4" s="400"/>
      <c r="H4" s="400"/>
      <c r="I4" s="400"/>
      <c r="L4" s="400"/>
      <c r="O4" s="400"/>
      <c r="P4" s="400"/>
      <c r="Q4" s="400"/>
      <c r="R4" s="400"/>
    </row>
    <row r="5" spans="1:27">
      <c r="A5" s="842"/>
      <c r="B5" s="842"/>
      <c r="C5" s="842"/>
      <c r="D5" s="842"/>
      <c r="E5" s="843"/>
      <c r="F5" s="844"/>
      <c r="G5" s="844"/>
      <c r="H5" s="843"/>
      <c r="I5" s="843"/>
      <c r="J5" s="844"/>
      <c r="K5" s="844"/>
      <c r="L5" s="843"/>
      <c r="M5" s="844"/>
      <c r="N5" s="844"/>
      <c r="O5" s="845"/>
      <c r="P5" s="845"/>
      <c r="Q5" s="843"/>
      <c r="R5" s="846"/>
    </row>
    <row r="6" spans="1:27" ht="18" customHeight="1">
      <c r="A6" s="1399" t="s">
        <v>508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</row>
    <row r="7" spans="1:27">
      <c r="A7" s="1377" t="s">
        <v>495</v>
      </c>
      <c r="B7" s="1377"/>
      <c r="C7" s="1377"/>
      <c r="P7" s="400"/>
      <c r="Q7" s="400"/>
      <c r="R7" s="847" t="s">
        <v>14</v>
      </c>
    </row>
    <row r="8" spans="1:27" ht="15.75">
      <c r="A8" s="848"/>
      <c r="O8" s="1378" t="s">
        <v>503</v>
      </c>
      <c r="P8" s="1378"/>
      <c r="Q8" s="1378"/>
      <c r="R8" s="1378"/>
    </row>
    <row r="9" spans="1:27" ht="51" customHeight="1">
      <c r="A9" s="1400" t="s">
        <v>1</v>
      </c>
      <c r="B9" s="1400" t="s">
        <v>2</v>
      </c>
      <c r="C9" s="1400" t="s">
        <v>511</v>
      </c>
      <c r="D9" s="1400"/>
      <c r="E9" s="1400"/>
      <c r="F9" s="1400" t="s">
        <v>510</v>
      </c>
      <c r="G9" s="1400"/>
      <c r="H9" s="1400"/>
      <c r="I9" s="402"/>
      <c r="J9" s="1400" t="s">
        <v>251</v>
      </c>
      <c r="K9" s="1400"/>
      <c r="L9" s="1400"/>
      <c r="M9" s="1400" t="s">
        <v>496</v>
      </c>
      <c r="N9" s="1400"/>
      <c r="O9" s="1400"/>
      <c r="P9" s="1400" t="s">
        <v>509</v>
      </c>
      <c r="Q9" s="1400"/>
      <c r="R9" s="1400"/>
    </row>
    <row r="10" spans="1:27" ht="30" customHeight="1">
      <c r="A10" s="1400"/>
      <c r="B10" s="1400"/>
      <c r="C10" s="402" t="s">
        <v>65</v>
      </c>
      <c r="D10" s="402" t="s">
        <v>422</v>
      </c>
      <c r="E10" s="402" t="s">
        <v>9</v>
      </c>
      <c r="F10" s="402" t="s">
        <v>65</v>
      </c>
      <c r="G10" s="402" t="s">
        <v>423</v>
      </c>
      <c r="H10" s="402" t="s">
        <v>9</v>
      </c>
      <c r="I10" s="402"/>
      <c r="J10" s="402" t="s">
        <v>65</v>
      </c>
      <c r="K10" s="402" t="s">
        <v>423</v>
      </c>
      <c r="L10" s="402" t="s">
        <v>9</v>
      </c>
      <c r="M10" s="402" t="s">
        <v>65</v>
      </c>
      <c r="N10" s="402" t="s">
        <v>423</v>
      </c>
      <c r="O10" s="402" t="s">
        <v>9</v>
      </c>
      <c r="P10" s="402" t="s">
        <v>146</v>
      </c>
      <c r="Q10" s="402" t="s">
        <v>424</v>
      </c>
      <c r="R10" s="402" t="s">
        <v>66</v>
      </c>
    </row>
    <row r="11" spans="1:27" s="850" customFormat="1">
      <c r="A11" s="849">
        <v>1</v>
      </c>
      <c r="B11" s="849">
        <v>2</v>
      </c>
      <c r="C11" s="849">
        <v>3</v>
      </c>
      <c r="D11" s="849">
        <v>4</v>
      </c>
      <c r="E11" s="849">
        <v>5</v>
      </c>
      <c r="F11" s="849">
        <v>6</v>
      </c>
      <c r="G11" s="849">
        <v>7</v>
      </c>
      <c r="H11" s="849">
        <v>8</v>
      </c>
      <c r="I11" s="849"/>
      <c r="J11" s="849">
        <v>9</v>
      </c>
      <c r="K11" s="849">
        <v>10</v>
      </c>
      <c r="L11" s="849">
        <v>11</v>
      </c>
      <c r="M11" s="849">
        <v>12</v>
      </c>
      <c r="N11" s="849">
        <v>13</v>
      </c>
      <c r="O11" s="849">
        <v>14</v>
      </c>
      <c r="P11" s="849">
        <v>15</v>
      </c>
      <c r="Q11" s="849">
        <v>16</v>
      </c>
      <c r="R11" s="849">
        <v>17</v>
      </c>
    </row>
    <row r="12" spans="1:27" s="861" customFormat="1" ht="21" customHeight="1">
      <c r="A12" s="851">
        <v>1</v>
      </c>
      <c r="B12" s="852" t="s">
        <v>444</v>
      </c>
      <c r="C12" s="853">
        <v>177.72099539999999</v>
      </c>
      <c r="D12" s="853">
        <v>118.177644</v>
      </c>
      <c r="E12" s="854">
        <v>295.89863939999998</v>
      </c>
      <c r="F12" s="853">
        <v>86.212220095148922</v>
      </c>
      <c r="G12" s="853">
        <v>59.305137117865485</v>
      </c>
      <c r="H12" s="854">
        <f t="shared" ref="H12:H62" si="0">F12+G12</f>
        <v>145.51735721301441</v>
      </c>
      <c r="I12" s="854">
        <v>18923</v>
      </c>
      <c r="J12" s="853">
        <v>165.9586274509804</v>
      </c>
      <c r="K12" s="853">
        <v>115.30019607843137</v>
      </c>
      <c r="L12" s="854">
        <f>J12+K12</f>
        <v>281.25882352941176</v>
      </c>
      <c r="M12" s="853">
        <v>147.40666374000003</v>
      </c>
      <c r="N12" s="853">
        <v>98.019776399999998</v>
      </c>
      <c r="O12" s="854">
        <v>245.42644014000004</v>
      </c>
      <c r="P12" s="854">
        <f>F12+J12-M12</f>
        <v>104.7641838061293</v>
      </c>
      <c r="Q12" s="854">
        <f>G12+K12-N12</f>
        <v>76.585556796296842</v>
      </c>
      <c r="R12" s="854">
        <f>P12+Q12</f>
        <v>181.34974060242615</v>
      </c>
      <c r="T12" s="861">
        <f>M12*2/100</f>
        <v>2.9481332748000004</v>
      </c>
      <c r="U12" s="861">
        <f>N12*2/100</f>
        <v>1.9603955280000001</v>
      </c>
      <c r="V12" s="861">
        <f>O12*2/100</f>
        <v>4.9085288028000011</v>
      </c>
      <c r="W12" s="1134">
        <f>T12+M12</f>
        <v>150.35479701480003</v>
      </c>
      <c r="X12" s="1134">
        <f t="shared" ref="X12:Y12" si="1">U12+N12</f>
        <v>99.980171928000004</v>
      </c>
      <c r="Y12" s="1134">
        <f t="shared" si="1"/>
        <v>250.33496894280003</v>
      </c>
      <c r="AA12" s="1134">
        <f>Y12+'T7_CC_PY_Utlsn Final'!Y12</f>
        <v>521.97033631679994</v>
      </c>
    </row>
    <row r="13" spans="1:27" s="861" customFormat="1" ht="21" customHeight="1">
      <c r="A13" s="851">
        <v>2</v>
      </c>
      <c r="B13" s="852" t="s">
        <v>445</v>
      </c>
      <c r="C13" s="853">
        <v>201.363045</v>
      </c>
      <c r="D13" s="853">
        <v>133.89869999999999</v>
      </c>
      <c r="E13" s="854">
        <v>335.26174500000002</v>
      </c>
      <c r="F13" s="853">
        <v>122.46918915946054</v>
      </c>
      <c r="G13" s="853">
        <v>115.4118209425082</v>
      </c>
      <c r="H13" s="854">
        <f t="shared" si="0"/>
        <v>237.88101010196874</v>
      </c>
      <c r="I13" s="854">
        <v>25691</v>
      </c>
      <c r="J13" s="853">
        <v>208.74862745098039</v>
      </c>
      <c r="K13" s="853">
        <v>143.83019607843136</v>
      </c>
      <c r="L13" s="854">
        <f t="shared" ref="L13:L62" si="2">J13+K13</f>
        <v>352.57882352941175</v>
      </c>
      <c r="M13" s="853">
        <v>205.22351937599998</v>
      </c>
      <c r="N13" s="853">
        <v>136.46576736000003</v>
      </c>
      <c r="O13" s="854">
        <v>341.68928673599999</v>
      </c>
      <c r="P13" s="854">
        <f t="shared" ref="P13:Q62" si="3">F13+J13-M13</f>
        <v>125.99429723444095</v>
      </c>
      <c r="Q13" s="854">
        <f t="shared" si="3"/>
        <v>122.77624966093953</v>
      </c>
      <c r="R13" s="854">
        <f t="shared" ref="R13:R62" si="4">P13+Q13</f>
        <v>248.77054689538048</v>
      </c>
      <c r="T13" s="861">
        <f t="shared" ref="T13:T62" si="5">M13*2/100</f>
        <v>4.1044703875199993</v>
      </c>
      <c r="U13" s="861">
        <f t="shared" ref="U13:U62" si="6">N13*2/100</f>
        <v>2.7293153472000005</v>
      </c>
      <c r="V13" s="861">
        <f t="shared" ref="V13:V62" si="7">O13*2/100</f>
        <v>6.8337857347199993</v>
      </c>
      <c r="W13" s="1134">
        <f t="shared" ref="W13:W62" si="8">T13+M13</f>
        <v>209.32798976351998</v>
      </c>
      <c r="X13" s="1134">
        <f t="shared" ref="X13:X62" si="9">U13+N13</f>
        <v>139.19508270720004</v>
      </c>
      <c r="Y13" s="1134">
        <f t="shared" ref="Y13:Y62" si="10">V13+O13</f>
        <v>348.52307247071997</v>
      </c>
      <c r="AA13" s="1134">
        <f>Y13+'T7_CC_PY_Utlsn Final'!Y13</f>
        <v>690.71178471371991</v>
      </c>
    </row>
    <row r="14" spans="1:27" s="861" customFormat="1" ht="21" customHeight="1">
      <c r="A14" s="851">
        <v>3</v>
      </c>
      <c r="B14" s="852" t="s">
        <v>497</v>
      </c>
      <c r="C14" s="853">
        <v>239.06670580000002</v>
      </c>
      <c r="D14" s="853">
        <v>158.97018800000001</v>
      </c>
      <c r="E14" s="854">
        <v>398.03689380000003</v>
      </c>
      <c r="F14" s="853">
        <v>5.6471472323435705</v>
      </c>
      <c r="G14" s="853">
        <v>30.14142207456365</v>
      </c>
      <c r="H14" s="854">
        <f t="shared" si="0"/>
        <v>35.78856930690722</v>
      </c>
      <c r="I14" s="854">
        <v>24358</v>
      </c>
      <c r="J14" s="853">
        <v>216.3386274509804</v>
      </c>
      <c r="K14" s="853">
        <v>148.89019607843139</v>
      </c>
      <c r="L14" s="854">
        <f t="shared" si="2"/>
        <v>365.22882352941178</v>
      </c>
      <c r="M14" s="853">
        <v>226.70883018000001</v>
      </c>
      <c r="N14" s="853">
        <v>150.75267479999999</v>
      </c>
      <c r="O14" s="854">
        <v>377.46150497999997</v>
      </c>
      <c r="P14" s="854">
        <f t="shared" si="3"/>
        <v>-4.7230554966760394</v>
      </c>
      <c r="Q14" s="854">
        <f t="shared" si="3"/>
        <v>28.278943352995043</v>
      </c>
      <c r="R14" s="854">
        <f t="shared" si="4"/>
        <v>23.555887856319004</v>
      </c>
      <c r="T14" s="861">
        <f t="shared" si="5"/>
        <v>4.5341766035999997</v>
      </c>
      <c r="U14" s="861">
        <f t="shared" si="6"/>
        <v>3.0150534959999997</v>
      </c>
      <c r="V14" s="861">
        <f t="shared" si="7"/>
        <v>7.549230099599999</v>
      </c>
      <c r="W14" s="1134">
        <f t="shared" si="8"/>
        <v>231.24300678360001</v>
      </c>
      <c r="X14" s="1134">
        <f t="shared" si="9"/>
        <v>153.767728296</v>
      </c>
      <c r="Y14" s="1134">
        <f t="shared" si="10"/>
        <v>385.01073507959995</v>
      </c>
      <c r="AA14" s="1134">
        <f>Y14+'T7_CC_PY_Utlsn Final'!Y14</f>
        <v>1178.4170830446001</v>
      </c>
    </row>
    <row r="15" spans="1:27" s="861" customFormat="1" ht="20.25" customHeight="1">
      <c r="A15" s="851">
        <v>4</v>
      </c>
      <c r="B15" s="852" t="s">
        <v>447</v>
      </c>
      <c r="C15" s="853">
        <v>267.21139110000001</v>
      </c>
      <c r="D15" s="853">
        <v>177.71402999999998</v>
      </c>
      <c r="E15" s="854">
        <v>444.92542109999999</v>
      </c>
      <c r="F15" s="853">
        <v>-111.72387547390045</v>
      </c>
      <c r="G15" s="853">
        <v>-19.504622658967222</v>
      </c>
      <c r="H15" s="854">
        <f t="shared" si="0"/>
        <v>-131.22849813286768</v>
      </c>
      <c r="I15" s="854">
        <v>25091</v>
      </c>
      <c r="J15" s="853">
        <v>193.34862745098039</v>
      </c>
      <c r="K15" s="853">
        <v>76.310196078431375</v>
      </c>
      <c r="L15" s="854">
        <f t="shared" si="2"/>
        <v>269.65882352941173</v>
      </c>
      <c r="M15" s="853">
        <v>144.86087603399997</v>
      </c>
      <c r="N15" s="853">
        <v>96.326925240000008</v>
      </c>
      <c r="O15" s="854">
        <v>241.18780127399998</v>
      </c>
      <c r="P15" s="854">
        <f t="shared" si="3"/>
        <v>-63.236124056920033</v>
      </c>
      <c r="Q15" s="854">
        <f t="shared" si="3"/>
        <v>-39.521351820535855</v>
      </c>
      <c r="R15" s="854">
        <f t="shared" si="4"/>
        <v>-102.75747587745589</v>
      </c>
      <c r="T15" s="861">
        <f t="shared" si="5"/>
        <v>2.8972175206799995</v>
      </c>
      <c r="U15" s="861">
        <f t="shared" si="6"/>
        <v>1.9265385048000001</v>
      </c>
      <c r="V15" s="861">
        <f t="shared" si="7"/>
        <v>4.8237560254799998</v>
      </c>
      <c r="W15" s="1134">
        <f t="shared" si="8"/>
        <v>147.75809355467996</v>
      </c>
      <c r="X15" s="1134">
        <f t="shared" si="9"/>
        <v>98.253463744800015</v>
      </c>
      <c r="Y15" s="1134">
        <f t="shared" si="10"/>
        <v>246.01155729947999</v>
      </c>
      <c r="AA15" s="1134">
        <f>Y15+'T7_CC_PY_Utlsn Final'!Y15</f>
        <v>544.95103089527993</v>
      </c>
    </row>
    <row r="16" spans="1:27" s="861" customFormat="1" ht="21" customHeight="1">
      <c r="A16" s="851">
        <v>5</v>
      </c>
      <c r="B16" s="852" t="s">
        <v>448</v>
      </c>
      <c r="C16" s="853">
        <v>312.61009130000002</v>
      </c>
      <c r="D16" s="853">
        <v>207.873718</v>
      </c>
      <c r="E16" s="854">
        <v>520.48380930000008</v>
      </c>
      <c r="F16" s="853">
        <v>251.73942552197531</v>
      </c>
      <c r="G16" s="853">
        <v>32.413561510114732</v>
      </c>
      <c r="H16" s="854">
        <f t="shared" si="0"/>
        <v>284.15298703209004</v>
      </c>
      <c r="I16" s="854">
        <v>45322</v>
      </c>
      <c r="J16" s="853">
        <v>291.32862745098038</v>
      </c>
      <c r="K16" s="853">
        <v>198.87019607843138</v>
      </c>
      <c r="L16" s="854">
        <f t="shared" si="2"/>
        <v>490.19882352941175</v>
      </c>
      <c r="M16" s="853">
        <v>363.48981242400009</v>
      </c>
      <c r="N16" s="853">
        <v>241.70678064000001</v>
      </c>
      <c r="O16" s="854">
        <v>605.19659306400013</v>
      </c>
      <c r="P16" s="854">
        <f t="shared" si="3"/>
        <v>179.57824054895559</v>
      </c>
      <c r="Q16" s="854">
        <f t="shared" si="3"/>
        <v>-10.423023051453896</v>
      </c>
      <c r="R16" s="854">
        <f t="shared" si="4"/>
        <v>169.1552174975017</v>
      </c>
      <c r="T16" s="861">
        <f t="shared" si="5"/>
        <v>7.2697962484800023</v>
      </c>
      <c r="U16" s="861">
        <f t="shared" si="6"/>
        <v>4.8341356127999999</v>
      </c>
      <c r="V16" s="861">
        <f t="shared" si="7"/>
        <v>12.103931861280003</v>
      </c>
      <c r="W16" s="1134">
        <f t="shared" si="8"/>
        <v>370.75960867248011</v>
      </c>
      <c r="X16" s="1134">
        <f t="shared" si="9"/>
        <v>246.5409162528</v>
      </c>
      <c r="Y16" s="1134">
        <f t="shared" si="10"/>
        <v>617.30052492528011</v>
      </c>
      <c r="AA16" s="1134">
        <f>Y16+'T7_CC_PY_Utlsn Final'!Y16</f>
        <v>1499.2452369748801</v>
      </c>
    </row>
    <row r="17" spans="1:27" s="861" customFormat="1" ht="21" customHeight="1">
      <c r="A17" s="851">
        <v>6</v>
      </c>
      <c r="B17" s="852" t="s">
        <v>449</v>
      </c>
      <c r="C17" s="853">
        <v>618.4115041</v>
      </c>
      <c r="D17" s="853">
        <v>411.21992599999999</v>
      </c>
      <c r="E17" s="854">
        <v>1029.6314301</v>
      </c>
      <c r="F17" s="853">
        <v>-411.60227556345035</v>
      </c>
      <c r="G17" s="853">
        <v>-285.58606461049885</v>
      </c>
      <c r="H17" s="854">
        <f t="shared" si="0"/>
        <v>-697.1883401739492</v>
      </c>
      <c r="I17" s="854">
        <v>68659</v>
      </c>
      <c r="J17" s="853">
        <v>638.33862745098043</v>
      </c>
      <c r="K17" s="853">
        <v>430.2201960784314</v>
      </c>
      <c r="L17" s="854">
        <f t="shared" si="2"/>
        <v>1068.5588235294117</v>
      </c>
      <c r="M17" s="853">
        <v>629.73554365799998</v>
      </c>
      <c r="N17" s="853">
        <v>418.74997788000002</v>
      </c>
      <c r="O17" s="854">
        <v>1048.4855215380001</v>
      </c>
      <c r="P17" s="854">
        <f t="shared" si="3"/>
        <v>-402.99919177046991</v>
      </c>
      <c r="Q17" s="854">
        <f t="shared" si="3"/>
        <v>-274.11584641206747</v>
      </c>
      <c r="R17" s="854">
        <f t="shared" si="4"/>
        <v>-677.11503818253732</v>
      </c>
      <c r="T17" s="861">
        <f t="shared" si="5"/>
        <v>12.59471087316</v>
      </c>
      <c r="U17" s="861">
        <f t="shared" si="6"/>
        <v>8.3749995576000007</v>
      </c>
      <c r="V17" s="861">
        <f t="shared" si="7"/>
        <v>20.969710430760003</v>
      </c>
      <c r="W17" s="1134">
        <f t="shared" si="8"/>
        <v>642.33025453115999</v>
      </c>
      <c r="X17" s="1134">
        <f t="shared" si="9"/>
        <v>427.12497743760002</v>
      </c>
      <c r="Y17" s="1134">
        <f t="shared" si="10"/>
        <v>1069.45523196876</v>
      </c>
      <c r="AA17" s="1134">
        <f>Y17+'T7_CC_PY_Utlsn Final'!Y17</f>
        <v>1815.52469291856</v>
      </c>
    </row>
    <row r="18" spans="1:27" s="861" customFormat="1" ht="21" customHeight="1">
      <c r="A18" s="851">
        <v>7</v>
      </c>
      <c r="B18" s="852" t="s">
        <v>450</v>
      </c>
      <c r="C18" s="853">
        <v>550.66273860000001</v>
      </c>
      <c r="D18" s="853">
        <v>366.16959600000001</v>
      </c>
      <c r="E18" s="854">
        <v>916.83233459999997</v>
      </c>
      <c r="F18" s="853">
        <v>-16.346244482394241</v>
      </c>
      <c r="G18" s="853">
        <v>-7.4227583693121915</v>
      </c>
      <c r="H18" s="854">
        <f t="shared" si="0"/>
        <v>-23.769002851706432</v>
      </c>
      <c r="I18" s="854">
        <v>62635</v>
      </c>
      <c r="J18" s="853">
        <v>463.19862745098038</v>
      </c>
      <c r="K18" s="853">
        <v>313.46019607843135</v>
      </c>
      <c r="L18" s="854">
        <f t="shared" si="2"/>
        <v>776.65882352941173</v>
      </c>
      <c r="M18" s="853">
        <v>468.81354811200003</v>
      </c>
      <c r="N18" s="853">
        <v>311.74302432000002</v>
      </c>
      <c r="O18" s="854">
        <v>780.55657243200017</v>
      </c>
      <c r="P18" s="854">
        <f t="shared" si="3"/>
        <v>-21.961165143413893</v>
      </c>
      <c r="Q18" s="854">
        <f t="shared" si="3"/>
        <v>-5.7055866108808573</v>
      </c>
      <c r="R18" s="854">
        <f t="shared" si="4"/>
        <v>-27.666751754294751</v>
      </c>
      <c r="T18" s="861">
        <f t="shared" si="5"/>
        <v>9.3762709622400013</v>
      </c>
      <c r="U18" s="861">
        <f t="shared" si="6"/>
        <v>6.2348604864000006</v>
      </c>
      <c r="V18" s="861">
        <f t="shared" si="7"/>
        <v>15.611131448640004</v>
      </c>
      <c r="W18" s="1134">
        <f t="shared" si="8"/>
        <v>478.18981907424006</v>
      </c>
      <c r="X18" s="1134">
        <f t="shared" si="9"/>
        <v>317.97788480640003</v>
      </c>
      <c r="Y18" s="1134">
        <f t="shared" si="10"/>
        <v>796.16770388064015</v>
      </c>
      <c r="AA18" s="1134">
        <f>Y18+'T7_CC_PY_Utlsn Final'!Y18</f>
        <v>1575.3499678274402</v>
      </c>
    </row>
    <row r="19" spans="1:27" s="861" customFormat="1" ht="21" customHeight="1">
      <c r="A19" s="851">
        <v>8</v>
      </c>
      <c r="B19" s="852" t="s">
        <v>451</v>
      </c>
      <c r="C19" s="853">
        <v>351.95516129999999</v>
      </c>
      <c r="D19" s="853">
        <v>234.07449000000003</v>
      </c>
      <c r="E19" s="854">
        <v>586.02965130000007</v>
      </c>
      <c r="F19" s="853">
        <v>-46.42497031611191</v>
      </c>
      <c r="G19" s="853">
        <v>-18.044432106652351</v>
      </c>
      <c r="H19" s="854">
        <f t="shared" si="0"/>
        <v>-64.469402422764261</v>
      </c>
      <c r="I19" s="854">
        <v>34979</v>
      </c>
      <c r="J19" s="853">
        <v>326.34862745098036</v>
      </c>
      <c r="K19" s="853">
        <v>222.24019607843138</v>
      </c>
      <c r="L19" s="854">
        <f t="shared" si="2"/>
        <v>548.58882352941168</v>
      </c>
      <c r="M19" s="853">
        <v>311.178627006</v>
      </c>
      <c r="N19" s="853">
        <v>206.92184916000002</v>
      </c>
      <c r="O19" s="854">
        <v>518.10047616600002</v>
      </c>
      <c r="P19" s="854">
        <f t="shared" si="3"/>
        <v>-31.25496987113155</v>
      </c>
      <c r="Q19" s="854">
        <f t="shared" si="3"/>
        <v>-2.726085188220992</v>
      </c>
      <c r="R19" s="854">
        <f t="shared" si="4"/>
        <v>-33.981055059352542</v>
      </c>
      <c r="T19" s="861">
        <f t="shared" si="5"/>
        <v>6.2235725401200002</v>
      </c>
      <c r="U19" s="861">
        <f t="shared" si="6"/>
        <v>4.1384369832000001</v>
      </c>
      <c r="V19" s="861">
        <f t="shared" si="7"/>
        <v>10.362009523320001</v>
      </c>
      <c r="W19" s="1134">
        <f t="shared" si="8"/>
        <v>317.40219954612002</v>
      </c>
      <c r="X19" s="1134">
        <f t="shared" si="9"/>
        <v>211.06028614320002</v>
      </c>
      <c r="Y19" s="1134">
        <f t="shared" si="10"/>
        <v>528.46248568932003</v>
      </c>
      <c r="AA19" s="1134">
        <f>Y19+'T7_CC_PY_Utlsn Final'!Y19</f>
        <v>1163.5510262407201</v>
      </c>
    </row>
    <row r="20" spans="1:27" s="861" customFormat="1" ht="21" customHeight="1">
      <c r="A20" s="851">
        <v>9</v>
      </c>
      <c r="B20" s="852" t="s">
        <v>452</v>
      </c>
      <c r="C20" s="853">
        <v>335.2960286</v>
      </c>
      <c r="D20" s="853">
        <v>222.95899600000001</v>
      </c>
      <c r="E20" s="854">
        <v>558.25502460000007</v>
      </c>
      <c r="F20" s="853">
        <v>2.4918122549618147</v>
      </c>
      <c r="G20" s="853">
        <v>-22.403727690712998</v>
      </c>
      <c r="H20" s="854">
        <f t="shared" si="0"/>
        <v>-19.911915435751183</v>
      </c>
      <c r="I20" s="854">
        <v>36581</v>
      </c>
      <c r="J20" s="853">
        <v>237.84862745098039</v>
      </c>
      <c r="K20" s="853">
        <v>163.23019607843136</v>
      </c>
      <c r="L20" s="854">
        <f t="shared" si="2"/>
        <v>401.07882352941175</v>
      </c>
      <c r="M20" s="853">
        <v>332.80982616600005</v>
      </c>
      <c r="N20" s="853">
        <v>221.30576676000001</v>
      </c>
      <c r="O20" s="854">
        <v>554.11559292599998</v>
      </c>
      <c r="P20" s="854">
        <f t="shared" si="3"/>
        <v>-92.469386460057848</v>
      </c>
      <c r="Q20" s="854">
        <f t="shared" si="3"/>
        <v>-80.479298372281647</v>
      </c>
      <c r="R20" s="854">
        <f t="shared" si="4"/>
        <v>-172.9486848323395</v>
      </c>
      <c r="T20" s="861">
        <f t="shared" si="5"/>
        <v>6.6561965233200011</v>
      </c>
      <c r="U20" s="861">
        <f t="shared" si="6"/>
        <v>4.4261153352000004</v>
      </c>
      <c r="V20" s="861">
        <f t="shared" si="7"/>
        <v>11.082311858519999</v>
      </c>
      <c r="W20" s="1134">
        <f t="shared" si="8"/>
        <v>339.46602268932003</v>
      </c>
      <c r="X20" s="1134">
        <f t="shared" si="9"/>
        <v>225.73188209520001</v>
      </c>
      <c r="Y20" s="1134">
        <f t="shared" si="10"/>
        <v>565.19790478452001</v>
      </c>
      <c r="AA20" s="1134">
        <f>Y20+'T7_CC_PY_Utlsn Final'!Y20</f>
        <v>1137.6796663033199</v>
      </c>
    </row>
    <row r="21" spans="1:27" s="861" customFormat="1" ht="21" customHeight="1">
      <c r="A21" s="851">
        <v>10</v>
      </c>
      <c r="B21" s="852" t="s">
        <v>453</v>
      </c>
      <c r="C21" s="853">
        <v>207.21561120000001</v>
      </c>
      <c r="D21" s="853">
        <v>137.79043200000001</v>
      </c>
      <c r="E21" s="854">
        <v>345.00604320000002</v>
      </c>
      <c r="F21" s="853">
        <v>-12.860042600897827</v>
      </c>
      <c r="G21" s="853">
        <v>-19.966257867427345</v>
      </c>
      <c r="H21" s="854">
        <f t="shared" si="0"/>
        <v>-32.826300468325172</v>
      </c>
      <c r="I21" s="854">
        <v>22735</v>
      </c>
      <c r="J21" s="853">
        <v>187.00862745098038</v>
      </c>
      <c r="K21" s="853">
        <v>129.3501960784314</v>
      </c>
      <c r="L21" s="854">
        <f t="shared" si="2"/>
        <v>316.35882352941178</v>
      </c>
      <c r="M21" s="853">
        <v>178.95751335</v>
      </c>
      <c r="N21" s="853">
        <v>118.999881</v>
      </c>
      <c r="O21" s="854">
        <v>297.95739435000002</v>
      </c>
      <c r="P21" s="854">
        <f t="shared" si="3"/>
        <v>-4.8089284999174424</v>
      </c>
      <c r="Q21" s="854">
        <f t="shared" si="3"/>
        <v>-9.6159427889959517</v>
      </c>
      <c r="R21" s="854">
        <f t="shared" si="4"/>
        <v>-14.424871288913394</v>
      </c>
      <c r="T21" s="861">
        <f t="shared" si="5"/>
        <v>3.5791502670000002</v>
      </c>
      <c r="U21" s="861">
        <f t="shared" si="6"/>
        <v>2.3799976200000001</v>
      </c>
      <c r="V21" s="861">
        <f t="shared" si="7"/>
        <v>5.9591478870000003</v>
      </c>
      <c r="W21" s="1134">
        <f t="shared" si="8"/>
        <v>182.53666361699999</v>
      </c>
      <c r="X21" s="1134">
        <f t="shared" si="9"/>
        <v>121.37987862</v>
      </c>
      <c r="Y21" s="1134">
        <f t="shared" si="10"/>
        <v>303.91654223700004</v>
      </c>
      <c r="AA21" s="1134">
        <f>Y21+'T7_CC_PY_Utlsn Final'!Y21</f>
        <v>690.06942427500007</v>
      </c>
    </row>
    <row r="22" spans="1:27" s="861" customFormat="1" ht="21" customHeight="1">
      <c r="A22" s="851">
        <v>11</v>
      </c>
      <c r="B22" s="852" t="s">
        <v>454</v>
      </c>
      <c r="C22" s="853">
        <v>586.95305840000003</v>
      </c>
      <c r="D22" s="853">
        <v>390.30643600000002</v>
      </c>
      <c r="E22" s="854">
        <v>977.25949439999999</v>
      </c>
      <c r="F22" s="853">
        <v>113.42798878124609</v>
      </c>
      <c r="G22" s="853">
        <v>-146.09875855220787</v>
      </c>
      <c r="H22" s="854">
        <f t="shared" si="0"/>
        <v>-32.670769770961783</v>
      </c>
      <c r="I22" s="854">
        <v>80164</v>
      </c>
      <c r="J22" s="853">
        <v>636.74862745098039</v>
      </c>
      <c r="K22" s="853">
        <v>429.17019607843139</v>
      </c>
      <c r="L22" s="854">
        <f t="shared" si="2"/>
        <v>1065.9188235294118</v>
      </c>
      <c r="M22" s="853">
        <v>603.97312764600008</v>
      </c>
      <c r="N22" s="853">
        <v>401.61895956000006</v>
      </c>
      <c r="O22" s="854">
        <v>1005.5920872060001</v>
      </c>
      <c r="P22" s="854">
        <f t="shared" si="3"/>
        <v>146.2034885862264</v>
      </c>
      <c r="Q22" s="854">
        <f t="shared" si="3"/>
        <v>-118.54752203377654</v>
      </c>
      <c r="R22" s="854">
        <f t="shared" si="4"/>
        <v>27.655966552449854</v>
      </c>
      <c r="T22" s="861">
        <f t="shared" si="5"/>
        <v>12.079462552920001</v>
      </c>
      <c r="U22" s="861">
        <f t="shared" si="6"/>
        <v>8.0323791912000004</v>
      </c>
      <c r="V22" s="861">
        <f t="shared" si="7"/>
        <v>20.111841744120003</v>
      </c>
      <c r="W22" s="1134">
        <f t="shared" si="8"/>
        <v>616.05259019892003</v>
      </c>
      <c r="X22" s="1134">
        <f t="shared" si="9"/>
        <v>409.65133875120006</v>
      </c>
      <c r="Y22" s="1134">
        <f t="shared" si="10"/>
        <v>1025.7039289501201</v>
      </c>
      <c r="AA22" s="1134">
        <f>Y22+'T7_CC_PY_Utlsn Final'!Y22</f>
        <v>1933.5735279565201</v>
      </c>
    </row>
    <row r="23" spans="1:27" s="861" customFormat="1" ht="21" customHeight="1">
      <c r="A23" s="851">
        <v>12</v>
      </c>
      <c r="B23" s="852" t="s">
        <v>455</v>
      </c>
      <c r="C23" s="853">
        <v>699.99009600000011</v>
      </c>
      <c r="D23" s="853">
        <v>465.46656000000002</v>
      </c>
      <c r="E23" s="854">
        <v>1165.4566560000001</v>
      </c>
      <c r="F23" s="853">
        <v>-46.098929059324973</v>
      </c>
      <c r="G23" s="853">
        <v>-62.761821257399333</v>
      </c>
      <c r="H23" s="854">
        <f t="shared" si="0"/>
        <v>-108.86075031672431</v>
      </c>
      <c r="I23" s="854">
        <v>81035</v>
      </c>
      <c r="J23" s="853">
        <v>535.42862745098046</v>
      </c>
      <c r="K23" s="853">
        <v>361.62019607843138</v>
      </c>
      <c r="L23" s="854">
        <f t="shared" si="2"/>
        <v>897.04882352941183</v>
      </c>
      <c r="M23" s="853">
        <v>616.79905919999999</v>
      </c>
      <c r="N23" s="853">
        <v>410.14771199999996</v>
      </c>
      <c r="O23" s="854">
        <v>1026.9467712000001</v>
      </c>
      <c r="P23" s="854">
        <f t="shared" si="3"/>
        <v>-127.4693608083445</v>
      </c>
      <c r="Q23" s="854">
        <f t="shared" si="3"/>
        <v>-111.28933717896791</v>
      </c>
      <c r="R23" s="854">
        <f t="shared" si="4"/>
        <v>-238.75869798731242</v>
      </c>
      <c r="T23" s="861">
        <f t="shared" si="5"/>
        <v>12.335981184</v>
      </c>
      <c r="U23" s="861">
        <f t="shared" si="6"/>
        <v>8.2029542399999986</v>
      </c>
      <c r="V23" s="861">
        <f t="shared" si="7"/>
        <v>20.538935424000002</v>
      </c>
      <c r="W23" s="1134">
        <f t="shared" si="8"/>
        <v>629.13504038400004</v>
      </c>
      <c r="X23" s="1134">
        <f t="shared" si="9"/>
        <v>418.35066623999995</v>
      </c>
      <c r="Y23" s="1134">
        <f t="shared" si="10"/>
        <v>1047.4857066240002</v>
      </c>
      <c r="AA23" s="1134">
        <f>Y23+'T7_CC_PY_Utlsn Final'!Y23</f>
        <v>1976.4746713404002</v>
      </c>
    </row>
    <row r="24" spans="1:27" s="861" customFormat="1" ht="21" customHeight="1">
      <c r="A24" s="851">
        <v>13</v>
      </c>
      <c r="B24" s="852" t="s">
        <v>456</v>
      </c>
      <c r="C24" s="853">
        <v>479.76795050000004</v>
      </c>
      <c r="D24" s="853">
        <v>319.08003400000001</v>
      </c>
      <c r="E24" s="854">
        <v>798.84798450000005</v>
      </c>
      <c r="F24" s="853">
        <v>16.875472001642663</v>
      </c>
      <c r="G24" s="853">
        <v>5.203601786856666</v>
      </c>
      <c r="H24" s="854">
        <f t="shared" si="0"/>
        <v>22.079073788499329</v>
      </c>
      <c r="I24" s="854">
        <v>56197</v>
      </c>
      <c r="J24" s="853">
        <v>393.25862745098038</v>
      </c>
      <c r="K24" s="853">
        <v>266.8401960784314</v>
      </c>
      <c r="L24" s="854">
        <f t="shared" si="2"/>
        <v>660.09882352941179</v>
      </c>
      <c r="M24" s="853">
        <v>392.79047971200004</v>
      </c>
      <c r="N24" s="853">
        <v>261.19060032000004</v>
      </c>
      <c r="O24" s="854">
        <v>653.98108003200002</v>
      </c>
      <c r="P24" s="854">
        <f t="shared" si="3"/>
        <v>17.343619740623012</v>
      </c>
      <c r="Q24" s="854">
        <f t="shared" si="3"/>
        <v>10.853197545288026</v>
      </c>
      <c r="R24" s="854">
        <f t="shared" si="4"/>
        <v>28.196817285911038</v>
      </c>
      <c r="T24" s="861">
        <f t="shared" si="5"/>
        <v>7.855809594240001</v>
      </c>
      <c r="U24" s="861">
        <f t="shared" si="6"/>
        <v>5.2238120064000011</v>
      </c>
      <c r="V24" s="861">
        <f t="shared" si="7"/>
        <v>13.079621600640001</v>
      </c>
      <c r="W24" s="1134">
        <f t="shared" si="8"/>
        <v>400.64628930624002</v>
      </c>
      <c r="X24" s="1134">
        <f t="shared" si="9"/>
        <v>266.41441232640005</v>
      </c>
      <c r="Y24" s="1134">
        <f t="shared" si="10"/>
        <v>667.06070163264008</v>
      </c>
      <c r="AA24" s="1134">
        <f>Y24+'T7_CC_PY_Utlsn Final'!Y24</f>
        <v>1331.69404227984</v>
      </c>
    </row>
    <row r="25" spans="1:27" s="861" customFormat="1" ht="21" customHeight="1">
      <c r="A25" s="851">
        <v>14</v>
      </c>
      <c r="B25" s="852" t="s">
        <v>457</v>
      </c>
      <c r="C25" s="853">
        <v>183.9281076</v>
      </c>
      <c r="D25" s="853">
        <v>122.318352</v>
      </c>
      <c r="E25" s="854">
        <v>306.24645959999998</v>
      </c>
      <c r="F25" s="853">
        <v>22.699728018622466</v>
      </c>
      <c r="G25" s="853">
        <v>22.716982058516351</v>
      </c>
      <c r="H25" s="854">
        <f t="shared" si="0"/>
        <v>45.416710077138816</v>
      </c>
      <c r="I25" s="854">
        <v>23417</v>
      </c>
      <c r="J25" s="853">
        <v>215.47862745098038</v>
      </c>
      <c r="K25" s="853">
        <v>148.32019607843137</v>
      </c>
      <c r="L25" s="854">
        <f t="shared" si="2"/>
        <v>363.79882352941172</v>
      </c>
      <c r="M25" s="853">
        <v>171.44924826600001</v>
      </c>
      <c r="N25" s="853">
        <v>114.00717276000002</v>
      </c>
      <c r="O25" s="854">
        <v>285.45642102600004</v>
      </c>
      <c r="P25" s="854">
        <f t="shared" si="3"/>
        <v>66.729107203602837</v>
      </c>
      <c r="Q25" s="854">
        <f t="shared" si="3"/>
        <v>57.030005376947699</v>
      </c>
      <c r="R25" s="854">
        <f t="shared" si="4"/>
        <v>123.75911258055054</v>
      </c>
      <c r="T25" s="861">
        <f t="shared" si="5"/>
        <v>3.4289849653200002</v>
      </c>
      <c r="U25" s="861">
        <f t="shared" si="6"/>
        <v>2.2801434552000002</v>
      </c>
      <c r="V25" s="861">
        <f t="shared" si="7"/>
        <v>5.7091284205200008</v>
      </c>
      <c r="W25" s="1134">
        <f t="shared" si="8"/>
        <v>174.87823323132002</v>
      </c>
      <c r="X25" s="1134">
        <f t="shared" si="9"/>
        <v>116.28731621520002</v>
      </c>
      <c r="Y25" s="1134">
        <f t="shared" si="10"/>
        <v>291.16554944652006</v>
      </c>
      <c r="AA25" s="1134">
        <f>Y25+'T7_CC_PY_Utlsn Final'!Y25</f>
        <v>601.47562799052002</v>
      </c>
    </row>
    <row r="26" spans="1:27" s="861" customFormat="1" ht="21" customHeight="1">
      <c r="A26" s="851">
        <v>15</v>
      </c>
      <c r="B26" s="852" t="s">
        <v>458</v>
      </c>
      <c r="C26" s="853">
        <v>405.20811889999999</v>
      </c>
      <c r="D26" s="853">
        <v>269.44785400000001</v>
      </c>
      <c r="E26" s="854">
        <v>674.65597290000005</v>
      </c>
      <c r="F26" s="853">
        <v>18.093627119638427</v>
      </c>
      <c r="G26" s="853">
        <v>69.486223841922936</v>
      </c>
      <c r="H26" s="854">
        <f t="shared" si="0"/>
        <v>87.579850961561363</v>
      </c>
      <c r="I26" s="854">
        <v>45244</v>
      </c>
      <c r="J26" s="853">
        <v>323.81862745098039</v>
      </c>
      <c r="K26" s="853">
        <v>220.53019607843137</v>
      </c>
      <c r="L26" s="854">
        <f t="shared" si="2"/>
        <v>544.34882352941179</v>
      </c>
      <c r="M26" s="853">
        <v>345.311636706</v>
      </c>
      <c r="N26" s="853">
        <v>229.61899116000001</v>
      </c>
      <c r="O26" s="854">
        <v>574.93062786600001</v>
      </c>
      <c r="P26" s="854">
        <f t="shared" si="3"/>
        <v>-3.3993821353811882</v>
      </c>
      <c r="Q26" s="854">
        <f t="shared" si="3"/>
        <v>60.39742876035433</v>
      </c>
      <c r="R26" s="854">
        <f t="shared" si="4"/>
        <v>56.998046624973142</v>
      </c>
      <c r="T26" s="861">
        <f t="shared" si="5"/>
        <v>6.9062327341199996</v>
      </c>
      <c r="U26" s="861">
        <f t="shared" si="6"/>
        <v>4.5923798231999999</v>
      </c>
      <c r="V26" s="861">
        <f t="shared" si="7"/>
        <v>11.49861255732</v>
      </c>
      <c r="W26" s="1134">
        <f t="shared" si="8"/>
        <v>352.21786944012001</v>
      </c>
      <c r="X26" s="1134">
        <f t="shared" si="9"/>
        <v>234.2113709832</v>
      </c>
      <c r="Y26" s="1134">
        <f t="shared" si="10"/>
        <v>586.42924042332004</v>
      </c>
      <c r="AA26" s="1134">
        <f>Y26+'T7_CC_PY_Utlsn Final'!Y26</f>
        <v>1177.9653630049202</v>
      </c>
    </row>
    <row r="27" spans="1:27" s="861" customFormat="1" ht="21" customHeight="1">
      <c r="A27" s="851">
        <v>16</v>
      </c>
      <c r="B27" s="852" t="s">
        <v>459</v>
      </c>
      <c r="C27" s="853">
        <v>529.33853699999997</v>
      </c>
      <c r="D27" s="853">
        <v>351.98982000000001</v>
      </c>
      <c r="E27" s="854">
        <v>881.32835699999998</v>
      </c>
      <c r="F27" s="853">
        <v>-16.252050244212626</v>
      </c>
      <c r="G27" s="853">
        <v>12.567964788779477</v>
      </c>
      <c r="H27" s="854">
        <f t="shared" si="0"/>
        <v>-3.6840854554331486</v>
      </c>
      <c r="I27" s="854">
        <v>52099</v>
      </c>
      <c r="J27" s="853">
        <v>480.49862745098039</v>
      </c>
      <c r="K27" s="853">
        <v>325.00019607843137</v>
      </c>
      <c r="L27" s="854">
        <f t="shared" si="2"/>
        <v>805.49882352941177</v>
      </c>
      <c r="M27" s="853">
        <v>514.46950454399996</v>
      </c>
      <c r="N27" s="853">
        <v>342.10248384000005</v>
      </c>
      <c r="O27" s="854">
        <v>856.57198838400006</v>
      </c>
      <c r="P27" s="854">
        <f t="shared" si="3"/>
        <v>-50.222927337232193</v>
      </c>
      <c r="Q27" s="854">
        <f t="shared" si="3"/>
        <v>-4.534322972789198</v>
      </c>
      <c r="R27" s="854">
        <f t="shared" si="4"/>
        <v>-54.757250310021391</v>
      </c>
      <c r="T27" s="861">
        <f t="shared" si="5"/>
        <v>10.28939009088</v>
      </c>
      <c r="U27" s="861">
        <f t="shared" si="6"/>
        <v>6.8420496768000012</v>
      </c>
      <c r="V27" s="861">
        <f t="shared" si="7"/>
        <v>17.13143976768</v>
      </c>
      <c r="W27" s="1134">
        <f t="shared" si="8"/>
        <v>524.75889463487999</v>
      </c>
      <c r="X27" s="1134">
        <f t="shared" si="9"/>
        <v>348.94453351680005</v>
      </c>
      <c r="Y27" s="1134">
        <f t="shared" si="10"/>
        <v>873.7034281516801</v>
      </c>
      <c r="AA27" s="1134">
        <f>Y27+'T7_CC_PY_Utlsn Final'!Y27</f>
        <v>1886.4060013108801</v>
      </c>
    </row>
    <row r="28" spans="1:27" s="861" customFormat="1" ht="21" customHeight="1">
      <c r="A28" s="851">
        <v>17</v>
      </c>
      <c r="B28" s="852" t="s">
        <v>460</v>
      </c>
      <c r="C28" s="853">
        <v>326.47854849999999</v>
      </c>
      <c r="D28" s="853">
        <v>217.09571</v>
      </c>
      <c r="E28" s="854">
        <v>543.57425850000004</v>
      </c>
      <c r="F28" s="853">
        <v>-13.746844370203291</v>
      </c>
      <c r="G28" s="853">
        <v>-18.262773412631816</v>
      </c>
      <c r="H28" s="854">
        <f t="shared" si="0"/>
        <v>-32.009617782835107</v>
      </c>
      <c r="I28" s="854">
        <v>36614</v>
      </c>
      <c r="J28" s="853">
        <v>282.5586274509804</v>
      </c>
      <c r="K28" s="853">
        <v>193.04019607843136</v>
      </c>
      <c r="L28" s="854">
        <f t="shared" si="2"/>
        <v>475.59882352941179</v>
      </c>
      <c r="M28" s="853">
        <v>309.56308695000001</v>
      </c>
      <c r="N28" s="853">
        <v>205.847577</v>
      </c>
      <c r="O28" s="854">
        <v>515.41066394999996</v>
      </c>
      <c r="P28" s="854">
        <f t="shared" si="3"/>
        <v>-40.751303869222909</v>
      </c>
      <c r="Q28" s="854">
        <f t="shared" si="3"/>
        <v>-31.070154334200453</v>
      </c>
      <c r="R28" s="854">
        <f t="shared" si="4"/>
        <v>-71.821458203423362</v>
      </c>
      <c r="T28" s="861">
        <f t="shared" si="5"/>
        <v>6.1912617390000007</v>
      </c>
      <c r="U28" s="861">
        <f t="shared" si="6"/>
        <v>4.1169515399999996</v>
      </c>
      <c r="V28" s="861">
        <f t="shared" si="7"/>
        <v>10.308213278999999</v>
      </c>
      <c r="W28" s="1134">
        <f t="shared" si="8"/>
        <v>315.75434868900004</v>
      </c>
      <c r="X28" s="1134">
        <f t="shared" si="9"/>
        <v>209.96452854</v>
      </c>
      <c r="Y28" s="1134">
        <f t="shared" si="10"/>
        <v>525.71887722899999</v>
      </c>
      <c r="AA28" s="1134">
        <f>Y28+'T7_CC_PY_Utlsn Final'!Y28</f>
        <v>1072.5078317381999</v>
      </c>
    </row>
    <row r="29" spans="1:27" s="861" customFormat="1" ht="21" customHeight="1">
      <c r="A29" s="851">
        <v>18</v>
      </c>
      <c r="B29" s="852" t="s">
        <v>461</v>
      </c>
      <c r="C29" s="853">
        <v>308.58283040000003</v>
      </c>
      <c r="D29" s="853">
        <v>205.19574400000002</v>
      </c>
      <c r="E29" s="854">
        <v>513.77857440000002</v>
      </c>
      <c r="F29" s="853">
        <v>14.586328545405422</v>
      </c>
      <c r="G29" s="853">
        <v>37.501850443069202</v>
      </c>
      <c r="H29" s="854">
        <f t="shared" si="0"/>
        <v>52.088178988474624</v>
      </c>
      <c r="I29" s="854">
        <v>30528</v>
      </c>
      <c r="J29" s="853">
        <v>305.28862745098036</v>
      </c>
      <c r="K29" s="853">
        <v>208.19019607843137</v>
      </c>
      <c r="L29" s="854">
        <f t="shared" si="2"/>
        <v>513.47882352941178</v>
      </c>
      <c r="M29" s="853">
        <v>300.74122843200001</v>
      </c>
      <c r="N29" s="853">
        <v>199.98137952000002</v>
      </c>
      <c r="O29" s="854">
        <v>500.72260795200003</v>
      </c>
      <c r="P29" s="854">
        <f t="shared" si="3"/>
        <v>19.133727564385765</v>
      </c>
      <c r="Q29" s="854">
        <f t="shared" si="3"/>
        <v>45.710667001500553</v>
      </c>
      <c r="R29" s="854">
        <f t="shared" si="4"/>
        <v>64.844394565886319</v>
      </c>
      <c r="T29" s="861">
        <f t="shared" si="5"/>
        <v>6.0148245686399999</v>
      </c>
      <c r="U29" s="861">
        <f t="shared" si="6"/>
        <v>3.9996275904000003</v>
      </c>
      <c r="V29" s="861">
        <f t="shared" si="7"/>
        <v>10.014452159040001</v>
      </c>
      <c r="W29" s="1134">
        <f t="shared" si="8"/>
        <v>306.75605300064001</v>
      </c>
      <c r="X29" s="1134">
        <f t="shared" si="9"/>
        <v>203.98100711040001</v>
      </c>
      <c r="Y29" s="1134">
        <f t="shared" si="10"/>
        <v>510.73706011104002</v>
      </c>
      <c r="AA29" s="1134">
        <f>Y29+'T7_CC_PY_Utlsn Final'!Y29</f>
        <v>1071.24909922044</v>
      </c>
    </row>
    <row r="30" spans="1:27" s="861" customFormat="1" ht="21" customHeight="1">
      <c r="A30" s="851">
        <v>19</v>
      </c>
      <c r="B30" s="852" t="s">
        <v>462</v>
      </c>
      <c r="C30" s="853">
        <v>316.63940550000007</v>
      </c>
      <c r="D30" s="853">
        <v>210.56997000000004</v>
      </c>
      <c r="E30" s="854">
        <v>527.20937550000008</v>
      </c>
      <c r="F30" s="853">
        <v>-46.59912737349245</v>
      </c>
      <c r="G30" s="853">
        <v>-16.170945366375918</v>
      </c>
      <c r="H30" s="854">
        <f t="shared" si="0"/>
        <v>-62.770072739868368</v>
      </c>
      <c r="I30" s="854">
        <v>29127</v>
      </c>
      <c r="J30" s="853">
        <v>262.82862745098038</v>
      </c>
      <c r="K30" s="853">
        <v>179.89019607843139</v>
      </c>
      <c r="L30" s="854">
        <f t="shared" si="2"/>
        <v>442.71882352941179</v>
      </c>
      <c r="M30" s="853">
        <v>276.84748353000003</v>
      </c>
      <c r="N30" s="853">
        <v>184.0929558</v>
      </c>
      <c r="O30" s="854">
        <v>460.94043933</v>
      </c>
      <c r="P30" s="854">
        <f t="shared" si="3"/>
        <v>-60.617983452512107</v>
      </c>
      <c r="Q30" s="854">
        <f t="shared" si="3"/>
        <v>-20.373705087944529</v>
      </c>
      <c r="R30" s="854">
        <f t="shared" si="4"/>
        <v>-80.991688540456636</v>
      </c>
      <c r="T30" s="861">
        <f t="shared" si="5"/>
        <v>5.5369496706000003</v>
      </c>
      <c r="U30" s="861">
        <f t="shared" si="6"/>
        <v>3.681859116</v>
      </c>
      <c r="V30" s="861">
        <f t="shared" si="7"/>
        <v>9.2188087866000004</v>
      </c>
      <c r="W30" s="1134">
        <f t="shared" si="8"/>
        <v>282.38443320060003</v>
      </c>
      <c r="X30" s="1134">
        <f t="shared" si="9"/>
        <v>187.774814916</v>
      </c>
      <c r="Y30" s="1134">
        <f t="shared" si="10"/>
        <v>470.1592481166</v>
      </c>
      <c r="AA30" s="1134">
        <f>Y30+'T7_CC_PY_Utlsn Final'!Y30</f>
        <v>960.99770095560007</v>
      </c>
    </row>
    <row r="31" spans="1:27" s="861" customFormat="1" ht="21" customHeight="1">
      <c r="A31" s="851">
        <v>20</v>
      </c>
      <c r="B31" s="852" t="s">
        <v>463</v>
      </c>
      <c r="C31" s="853">
        <v>144.25706489999996</v>
      </c>
      <c r="D31" s="853">
        <v>95.925413999999989</v>
      </c>
      <c r="E31" s="854">
        <v>240.18247889999995</v>
      </c>
      <c r="F31" s="853">
        <v>-2.2647389953072548</v>
      </c>
      <c r="G31" s="853">
        <v>-11.466394474996562</v>
      </c>
      <c r="H31" s="854">
        <f t="shared" si="0"/>
        <v>-13.731133470303817</v>
      </c>
      <c r="I31" s="854">
        <v>15048</v>
      </c>
      <c r="J31" s="853">
        <v>154.07862745098041</v>
      </c>
      <c r="K31" s="853">
        <v>107.38019607843137</v>
      </c>
      <c r="L31" s="854">
        <f t="shared" si="2"/>
        <v>261.4588235294118</v>
      </c>
      <c r="M31" s="853">
        <v>130.26195028800001</v>
      </c>
      <c r="N31" s="853">
        <v>86.619199679999994</v>
      </c>
      <c r="O31" s="854">
        <v>216.88114996800002</v>
      </c>
      <c r="P31" s="854">
        <f t="shared" si="3"/>
        <v>21.551938167673143</v>
      </c>
      <c r="Q31" s="854">
        <f t="shared" si="3"/>
        <v>9.2946019234348114</v>
      </c>
      <c r="R31" s="854">
        <f t="shared" si="4"/>
        <v>30.846540091107954</v>
      </c>
      <c r="T31" s="861">
        <f t="shared" si="5"/>
        <v>2.6052390057600001</v>
      </c>
      <c r="U31" s="861">
        <f t="shared" si="6"/>
        <v>1.7323839935999998</v>
      </c>
      <c r="V31" s="861">
        <f t="shared" si="7"/>
        <v>4.3376229993600006</v>
      </c>
      <c r="W31" s="1134">
        <f t="shared" si="8"/>
        <v>132.86718929376002</v>
      </c>
      <c r="X31" s="1134">
        <f t="shared" si="9"/>
        <v>88.35158367359999</v>
      </c>
      <c r="Y31" s="1134">
        <f t="shared" si="10"/>
        <v>221.21877296736002</v>
      </c>
      <c r="AA31" s="1134">
        <f>Y31+'T7_CC_PY_Utlsn Final'!Y31</f>
        <v>460.39489945776006</v>
      </c>
    </row>
    <row r="32" spans="1:27" s="861" customFormat="1" ht="21" customHeight="1">
      <c r="A32" s="851">
        <v>21</v>
      </c>
      <c r="B32" s="852" t="s">
        <v>464</v>
      </c>
      <c r="C32" s="853">
        <v>305.14468920000002</v>
      </c>
      <c r="D32" s="853">
        <v>202.90951200000001</v>
      </c>
      <c r="E32" s="854">
        <v>508.05420120000002</v>
      </c>
      <c r="F32" s="853">
        <v>46.125584029580835</v>
      </c>
      <c r="G32" s="853">
        <v>17.077904447342235</v>
      </c>
      <c r="H32" s="854">
        <f t="shared" si="0"/>
        <v>63.20348847692307</v>
      </c>
      <c r="I32" s="854">
        <v>37959</v>
      </c>
      <c r="J32" s="853">
        <v>254.5486274509804</v>
      </c>
      <c r="K32" s="853">
        <v>174.37019607843138</v>
      </c>
      <c r="L32" s="854">
        <f t="shared" si="2"/>
        <v>428.91882352941178</v>
      </c>
      <c r="M32" s="853">
        <v>267.740708004</v>
      </c>
      <c r="N32" s="853">
        <v>178.03729944</v>
      </c>
      <c r="O32" s="854">
        <v>445.77800744399997</v>
      </c>
      <c r="P32" s="854">
        <f t="shared" si="3"/>
        <v>32.933503476561214</v>
      </c>
      <c r="Q32" s="854">
        <f t="shared" si="3"/>
        <v>13.410801085773613</v>
      </c>
      <c r="R32" s="854">
        <f t="shared" si="4"/>
        <v>46.344304562334827</v>
      </c>
      <c r="T32" s="861">
        <f t="shared" si="5"/>
        <v>5.3548141600800001</v>
      </c>
      <c r="U32" s="861">
        <f t="shared" si="6"/>
        <v>3.5607459887999999</v>
      </c>
      <c r="V32" s="861">
        <f t="shared" si="7"/>
        <v>8.9155601488799991</v>
      </c>
      <c r="W32" s="1134">
        <f t="shared" si="8"/>
        <v>273.09552216408002</v>
      </c>
      <c r="X32" s="1134">
        <f t="shared" si="9"/>
        <v>181.59804542879999</v>
      </c>
      <c r="Y32" s="1134">
        <f t="shared" si="10"/>
        <v>454.69356759287996</v>
      </c>
      <c r="AA32" s="1134">
        <f>Y32+'T7_CC_PY_Utlsn Final'!Y32</f>
        <v>833.30330825808005</v>
      </c>
    </row>
    <row r="33" spans="1:27" s="861" customFormat="1" ht="21" customHeight="1">
      <c r="A33" s="851">
        <v>22</v>
      </c>
      <c r="B33" s="852" t="s">
        <v>465</v>
      </c>
      <c r="C33" s="853">
        <v>393.34846329999999</v>
      </c>
      <c r="D33" s="853">
        <v>261.56163800000002</v>
      </c>
      <c r="E33" s="854">
        <v>654.91010129999995</v>
      </c>
      <c r="F33" s="853">
        <v>-96.18130844197438</v>
      </c>
      <c r="G33" s="853">
        <v>-57.903342971304795</v>
      </c>
      <c r="H33" s="854">
        <f t="shared" si="0"/>
        <v>-154.08465141327918</v>
      </c>
      <c r="I33" s="854">
        <v>37967</v>
      </c>
      <c r="J33" s="853">
        <v>310.24862745098039</v>
      </c>
      <c r="K33" s="853">
        <v>210.00019607843137</v>
      </c>
      <c r="L33" s="854">
        <f t="shared" si="2"/>
        <v>520.24882352941177</v>
      </c>
      <c r="M33" s="853">
        <v>352.00786438799997</v>
      </c>
      <c r="N33" s="853">
        <v>234.07172568000001</v>
      </c>
      <c r="O33" s="854">
        <v>586.07959006800002</v>
      </c>
      <c r="P33" s="854">
        <f t="shared" si="3"/>
        <v>-137.94054537899396</v>
      </c>
      <c r="Q33" s="854">
        <f t="shared" si="3"/>
        <v>-81.974872572873437</v>
      </c>
      <c r="R33" s="854">
        <f t="shared" si="4"/>
        <v>-219.9154179518674</v>
      </c>
      <c r="T33" s="861">
        <f t="shared" si="5"/>
        <v>7.0401572877599996</v>
      </c>
      <c r="U33" s="861">
        <f t="shared" si="6"/>
        <v>4.6814345136000002</v>
      </c>
      <c r="V33" s="861">
        <f t="shared" si="7"/>
        <v>11.721591801360001</v>
      </c>
      <c r="W33" s="1134">
        <f t="shared" si="8"/>
        <v>359.04802167575997</v>
      </c>
      <c r="X33" s="1134">
        <f t="shared" si="9"/>
        <v>238.75316019360002</v>
      </c>
      <c r="Y33" s="1134">
        <f t="shared" si="10"/>
        <v>597.80118186935999</v>
      </c>
      <c r="AA33" s="1134">
        <f>Y33+'T7_CC_PY_Utlsn Final'!Y33</f>
        <v>1194.1240891341599</v>
      </c>
    </row>
    <row r="34" spans="1:27" s="861" customFormat="1" ht="21" customHeight="1">
      <c r="A34" s="851">
        <v>23</v>
      </c>
      <c r="B34" s="852" t="s">
        <v>466</v>
      </c>
      <c r="C34" s="853">
        <v>481.16592940000004</v>
      </c>
      <c r="D34" s="853">
        <v>319.956884</v>
      </c>
      <c r="E34" s="854">
        <v>801.12281340000004</v>
      </c>
      <c r="F34" s="853">
        <v>82.856952612324562</v>
      </c>
      <c r="G34" s="853">
        <v>113.62828290257227</v>
      </c>
      <c r="H34" s="854">
        <f t="shared" si="0"/>
        <v>196.48523551489683</v>
      </c>
      <c r="I34" s="854">
        <v>60148</v>
      </c>
      <c r="J34" s="853">
        <v>436.36862745098034</v>
      </c>
      <c r="K34" s="853">
        <v>295.4101960784314</v>
      </c>
      <c r="L34" s="854">
        <f t="shared" si="2"/>
        <v>731.77882352941174</v>
      </c>
      <c r="M34" s="853">
        <v>442.48656250800002</v>
      </c>
      <c r="N34" s="853">
        <v>294.23658888000006</v>
      </c>
      <c r="O34" s="854">
        <v>736.72315138800013</v>
      </c>
      <c r="P34" s="854">
        <f t="shared" si="3"/>
        <v>76.73901755530494</v>
      </c>
      <c r="Q34" s="854">
        <f t="shared" si="3"/>
        <v>114.80189010100361</v>
      </c>
      <c r="R34" s="854">
        <f t="shared" si="4"/>
        <v>191.54090765630855</v>
      </c>
      <c r="T34" s="861">
        <f t="shared" si="5"/>
        <v>8.8497312501599996</v>
      </c>
      <c r="U34" s="861">
        <f t="shared" si="6"/>
        <v>5.8847317776000008</v>
      </c>
      <c r="V34" s="861">
        <f t="shared" si="7"/>
        <v>14.734463027760002</v>
      </c>
      <c r="W34" s="1134">
        <f t="shared" si="8"/>
        <v>451.33629375816002</v>
      </c>
      <c r="X34" s="1134">
        <f t="shared" si="9"/>
        <v>300.12132065760005</v>
      </c>
      <c r="Y34" s="1134">
        <f t="shared" si="10"/>
        <v>751.45761441576019</v>
      </c>
      <c r="AA34" s="1134">
        <f>Y34+'T7_CC_PY_Utlsn Final'!Y34</f>
        <v>1461.4593262077601</v>
      </c>
    </row>
    <row r="35" spans="1:27" s="861" customFormat="1" ht="21" customHeight="1">
      <c r="A35" s="851">
        <v>24</v>
      </c>
      <c r="B35" s="852" t="s">
        <v>489</v>
      </c>
      <c r="C35" s="853">
        <v>380.02083730000004</v>
      </c>
      <c r="D35" s="853">
        <v>252.69927800000002</v>
      </c>
      <c r="E35" s="854">
        <v>632.72011530000009</v>
      </c>
      <c r="F35" s="853">
        <v>148.59955304428627</v>
      </c>
      <c r="G35" s="853">
        <v>165.26656792311135</v>
      </c>
      <c r="H35" s="854">
        <f t="shared" si="0"/>
        <v>313.86612096739759</v>
      </c>
      <c r="I35" s="854">
        <v>37594</v>
      </c>
      <c r="J35" s="853">
        <v>358.69862745098038</v>
      </c>
      <c r="K35" s="853">
        <v>243.80019607843138</v>
      </c>
      <c r="L35" s="854">
        <f t="shared" si="2"/>
        <v>602.49882352941177</v>
      </c>
      <c r="M35" s="853">
        <v>373.62319051200001</v>
      </c>
      <c r="N35" s="853">
        <v>248.44508832000002</v>
      </c>
      <c r="O35" s="854">
        <v>622.06827883200003</v>
      </c>
      <c r="P35" s="854">
        <f t="shared" si="3"/>
        <v>133.67498998326664</v>
      </c>
      <c r="Q35" s="854">
        <f t="shared" si="3"/>
        <v>160.62167568154274</v>
      </c>
      <c r="R35" s="854">
        <f t="shared" si="4"/>
        <v>294.29666566480938</v>
      </c>
      <c r="T35" s="861">
        <f t="shared" si="5"/>
        <v>7.4724638102399998</v>
      </c>
      <c r="U35" s="861">
        <f t="shared" si="6"/>
        <v>4.9689017664000001</v>
      </c>
      <c r="V35" s="861">
        <f t="shared" si="7"/>
        <v>12.441365576640001</v>
      </c>
      <c r="W35" s="1134">
        <f t="shared" si="8"/>
        <v>381.09565432224002</v>
      </c>
      <c r="X35" s="1134">
        <f t="shared" si="9"/>
        <v>253.41399008640002</v>
      </c>
      <c r="Y35" s="1134">
        <f t="shared" si="10"/>
        <v>634.50964440864004</v>
      </c>
      <c r="AA35" s="1134">
        <f>Y35+'T7_CC_PY_Utlsn Final'!Y35</f>
        <v>1687.2633873014399</v>
      </c>
    </row>
    <row r="36" spans="1:27" s="861" customFormat="1" ht="21" customHeight="1">
      <c r="A36" s="851">
        <v>25</v>
      </c>
      <c r="B36" s="852" t="s">
        <v>467</v>
      </c>
      <c r="C36" s="853">
        <v>471.29575999999997</v>
      </c>
      <c r="D36" s="853">
        <v>313.39359999999999</v>
      </c>
      <c r="E36" s="854">
        <v>784.68935999999997</v>
      </c>
      <c r="F36" s="853">
        <v>69.60789582191137</v>
      </c>
      <c r="G36" s="853">
        <v>39.909160894308286</v>
      </c>
      <c r="H36" s="854">
        <f t="shared" si="0"/>
        <v>109.51705671621966</v>
      </c>
      <c r="I36" s="854">
        <v>58414</v>
      </c>
      <c r="J36" s="853">
        <v>396.06862745098039</v>
      </c>
      <c r="K36" s="853">
        <v>268.71019607843141</v>
      </c>
      <c r="L36" s="854">
        <f t="shared" si="2"/>
        <v>664.77882352941174</v>
      </c>
      <c r="M36" s="853">
        <v>386.04427988400005</v>
      </c>
      <c r="N36" s="853">
        <v>256.70463624000001</v>
      </c>
      <c r="O36" s="854">
        <v>642.74891612400006</v>
      </c>
      <c r="P36" s="854">
        <f t="shared" si="3"/>
        <v>79.632243388891709</v>
      </c>
      <c r="Q36" s="854">
        <f t="shared" si="3"/>
        <v>51.914720732739681</v>
      </c>
      <c r="R36" s="854">
        <f t="shared" si="4"/>
        <v>131.54696412163139</v>
      </c>
      <c r="T36" s="861">
        <f t="shared" si="5"/>
        <v>7.7208855976800006</v>
      </c>
      <c r="U36" s="861">
        <f t="shared" si="6"/>
        <v>5.1340927248000003</v>
      </c>
      <c r="V36" s="861">
        <f t="shared" si="7"/>
        <v>12.854978322480001</v>
      </c>
      <c r="W36" s="1134">
        <f t="shared" si="8"/>
        <v>393.76516548168007</v>
      </c>
      <c r="X36" s="1134">
        <f t="shared" si="9"/>
        <v>261.8387289648</v>
      </c>
      <c r="Y36" s="1134">
        <f t="shared" si="10"/>
        <v>655.60389444648001</v>
      </c>
      <c r="AA36" s="1134">
        <f>Y36+'T7_CC_PY_Utlsn Final'!Y36</f>
        <v>1302.3697040884799</v>
      </c>
    </row>
    <row r="37" spans="1:27" s="861" customFormat="1" ht="21" customHeight="1">
      <c r="A37" s="851">
        <v>26</v>
      </c>
      <c r="B37" s="852" t="s">
        <v>468</v>
      </c>
      <c r="C37" s="853">
        <v>448.10762230000006</v>
      </c>
      <c r="D37" s="853">
        <v>297.974378</v>
      </c>
      <c r="E37" s="854">
        <v>746.08200030000012</v>
      </c>
      <c r="F37" s="853">
        <v>379.04102591123274</v>
      </c>
      <c r="G37" s="853">
        <v>372.82196814336271</v>
      </c>
      <c r="H37" s="854">
        <f t="shared" si="0"/>
        <v>751.86299405459545</v>
      </c>
      <c r="I37" s="854">
        <v>56945</v>
      </c>
      <c r="J37" s="853">
        <v>390.68862745098039</v>
      </c>
      <c r="K37" s="853">
        <v>265.13019607843137</v>
      </c>
      <c r="L37" s="854">
        <f t="shared" si="2"/>
        <v>655.8188235294117</v>
      </c>
      <c r="M37" s="853">
        <v>348.52736224800003</v>
      </c>
      <c r="N37" s="853">
        <v>231.75732528000003</v>
      </c>
      <c r="O37" s="854">
        <v>580.28468752799995</v>
      </c>
      <c r="P37" s="854">
        <f t="shared" si="3"/>
        <v>421.20229111421315</v>
      </c>
      <c r="Q37" s="854">
        <f t="shared" si="3"/>
        <v>406.19483894179405</v>
      </c>
      <c r="R37" s="854">
        <f t="shared" si="4"/>
        <v>827.3971300560072</v>
      </c>
      <c r="T37" s="861">
        <f t="shared" si="5"/>
        <v>6.9705472449600006</v>
      </c>
      <c r="U37" s="861">
        <f t="shared" si="6"/>
        <v>4.6351465056000007</v>
      </c>
      <c r="V37" s="861">
        <f t="shared" si="7"/>
        <v>11.605693750559999</v>
      </c>
      <c r="W37" s="1134">
        <f t="shared" si="8"/>
        <v>355.49790949296005</v>
      </c>
      <c r="X37" s="1134">
        <f t="shared" si="9"/>
        <v>236.39247178560004</v>
      </c>
      <c r="Y37" s="1134">
        <f t="shared" si="10"/>
        <v>591.89038127855997</v>
      </c>
      <c r="AA37" s="1134">
        <f>Y37+'T7_CC_PY_Utlsn Final'!Y37</f>
        <v>1234.6009468509601</v>
      </c>
    </row>
    <row r="38" spans="1:27" s="861" customFormat="1" ht="21" customHeight="1">
      <c r="A38" s="851">
        <v>27</v>
      </c>
      <c r="B38" s="852" t="s">
        <v>469</v>
      </c>
      <c r="C38" s="853">
        <v>442.96006820000002</v>
      </c>
      <c r="D38" s="853">
        <v>294.55145199999998</v>
      </c>
      <c r="E38" s="854">
        <v>737.51152019999995</v>
      </c>
      <c r="F38" s="853">
        <v>22.278388515820382</v>
      </c>
      <c r="G38" s="853">
        <v>23.737157747142987</v>
      </c>
      <c r="H38" s="854">
        <f t="shared" si="0"/>
        <v>46.015546262963369</v>
      </c>
      <c r="I38" s="854">
        <v>55229</v>
      </c>
      <c r="J38" s="853">
        <v>443.97862745098035</v>
      </c>
      <c r="K38" s="853">
        <v>300.65019607843135</v>
      </c>
      <c r="L38" s="854">
        <f t="shared" si="2"/>
        <v>744.62882352941165</v>
      </c>
      <c r="M38" s="853">
        <v>442.72342170600001</v>
      </c>
      <c r="N38" s="853">
        <v>294.39409116000002</v>
      </c>
      <c r="O38" s="854">
        <v>737.11751286600008</v>
      </c>
      <c r="P38" s="854">
        <f t="shared" si="3"/>
        <v>23.533594260800726</v>
      </c>
      <c r="Q38" s="854">
        <f t="shared" si="3"/>
        <v>29.993262665574321</v>
      </c>
      <c r="R38" s="854">
        <f t="shared" si="4"/>
        <v>53.526856926375046</v>
      </c>
      <c r="T38" s="861">
        <f t="shared" si="5"/>
        <v>8.8544684341200011</v>
      </c>
      <c r="U38" s="861">
        <f t="shared" si="6"/>
        <v>5.8878818232000008</v>
      </c>
      <c r="V38" s="861">
        <f t="shared" si="7"/>
        <v>14.742350257320002</v>
      </c>
      <c r="W38" s="1134">
        <f t="shared" si="8"/>
        <v>451.57789014012002</v>
      </c>
      <c r="X38" s="1134">
        <f t="shared" si="9"/>
        <v>300.28197298320003</v>
      </c>
      <c r="Y38" s="1134">
        <f t="shared" si="10"/>
        <v>751.85986312332011</v>
      </c>
      <c r="AA38" s="1134">
        <f>Y38+'T7_CC_PY_Utlsn Final'!Y38</f>
        <v>1612.3139177533201</v>
      </c>
    </row>
    <row r="39" spans="1:27" s="861" customFormat="1" ht="21" customHeight="1">
      <c r="A39" s="851">
        <v>28</v>
      </c>
      <c r="B39" s="852" t="s">
        <v>470</v>
      </c>
      <c r="C39" s="853">
        <v>438.65273400000001</v>
      </c>
      <c r="D39" s="853">
        <v>291.68723999999997</v>
      </c>
      <c r="E39" s="854">
        <v>730.33997399999998</v>
      </c>
      <c r="F39" s="853">
        <v>40.051724731654531</v>
      </c>
      <c r="G39" s="853">
        <v>135.65845540058689</v>
      </c>
      <c r="H39" s="854">
        <f t="shared" si="0"/>
        <v>175.71018013224142</v>
      </c>
      <c r="I39" s="854">
        <v>52834</v>
      </c>
      <c r="J39" s="853">
        <v>374.59862745098036</v>
      </c>
      <c r="K39" s="853">
        <v>254.40019607843138</v>
      </c>
      <c r="L39" s="854">
        <f t="shared" si="2"/>
        <v>628.99882352941177</v>
      </c>
      <c r="M39" s="853">
        <v>397.80703708200008</v>
      </c>
      <c r="N39" s="853">
        <v>264.52641851999999</v>
      </c>
      <c r="O39" s="854">
        <v>662.33345560199996</v>
      </c>
      <c r="P39" s="854">
        <f t="shared" si="3"/>
        <v>16.843315100634811</v>
      </c>
      <c r="Q39" s="854">
        <f t="shared" si="3"/>
        <v>125.5322329590183</v>
      </c>
      <c r="R39" s="854">
        <f t="shared" si="4"/>
        <v>142.37554805965311</v>
      </c>
      <c r="T39" s="861">
        <f t="shared" si="5"/>
        <v>7.9561407416400014</v>
      </c>
      <c r="U39" s="861">
        <f t="shared" si="6"/>
        <v>5.2905283703999997</v>
      </c>
      <c r="V39" s="861">
        <f t="shared" si="7"/>
        <v>13.246669112039999</v>
      </c>
      <c r="W39" s="1134">
        <f t="shared" si="8"/>
        <v>405.76317782364009</v>
      </c>
      <c r="X39" s="1134">
        <f t="shared" si="9"/>
        <v>269.8169468904</v>
      </c>
      <c r="Y39" s="1134">
        <f t="shared" si="10"/>
        <v>675.58012471403993</v>
      </c>
      <c r="AA39" s="1134">
        <f>Y39+'T7_CC_PY_Utlsn Final'!Y39</f>
        <v>1328.3755325006398</v>
      </c>
    </row>
    <row r="40" spans="1:27" s="861" customFormat="1" ht="21" customHeight="1">
      <c r="A40" s="851">
        <v>29</v>
      </c>
      <c r="B40" s="852" t="s">
        <v>490</v>
      </c>
      <c r="C40" s="853">
        <v>394.0148446</v>
      </c>
      <c r="D40" s="853">
        <v>262.00475600000004</v>
      </c>
      <c r="E40" s="854">
        <v>656.0196006000001</v>
      </c>
      <c r="F40" s="853">
        <v>31.548794583526217</v>
      </c>
      <c r="G40" s="853">
        <v>-9.9742114498755825</v>
      </c>
      <c r="H40" s="854">
        <f t="shared" si="0"/>
        <v>21.574583133650634</v>
      </c>
      <c r="I40" s="854">
        <v>35566</v>
      </c>
      <c r="J40" s="853">
        <v>258.03862745098036</v>
      </c>
      <c r="K40" s="853">
        <v>176.70019607843136</v>
      </c>
      <c r="L40" s="854">
        <f t="shared" si="2"/>
        <v>434.73882352941172</v>
      </c>
      <c r="M40" s="853">
        <v>249.00003655799998</v>
      </c>
      <c r="N40" s="853">
        <v>165.57547187999998</v>
      </c>
      <c r="O40" s="854">
        <v>414.57550843799999</v>
      </c>
      <c r="P40" s="854">
        <f t="shared" si="3"/>
        <v>40.587385476506597</v>
      </c>
      <c r="Q40" s="854">
        <f t="shared" si="3"/>
        <v>1.1505127485557978</v>
      </c>
      <c r="R40" s="854">
        <f t="shared" si="4"/>
        <v>41.737898225062395</v>
      </c>
      <c r="T40" s="861">
        <f t="shared" si="5"/>
        <v>4.9800007311599996</v>
      </c>
      <c r="U40" s="861">
        <f t="shared" si="6"/>
        <v>3.3115094375999998</v>
      </c>
      <c r="V40" s="861">
        <f t="shared" si="7"/>
        <v>8.2915101687600004</v>
      </c>
      <c r="W40" s="1134">
        <f t="shared" si="8"/>
        <v>253.98003728915998</v>
      </c>
      <c r="X40" s="1134">
        <f t="shared" si="9"/>
        <v>168.88698131759998</v>
      </c>
      <c r="Y40" s="1134">
        <f t="shared" si="10"/>
        <v>422.86701860675998</v>
      </c>
      <c r="AA40" s="1134">
        <f>Y40+'T7_CC_PY_Utlsn Final'!Y40</f>
        <v>874.68277612715997</v>
      </c>
    </row>
    <row r="41" spans="1:27" s="861" customFormat="1" ht="21" customHeight="1">
      <c r="A41" s="851">
        <v>30</v>
      </c>
      <c r="B41" s="852" t="s">
        <v>471</v>
      </c>
      <c r="C41" s="853">
        <v>477.52212029999998</v>
      </c>
      <c r="D41" s="853">
        <v>317.58519000000001</v>
      </c>
      <c r="E41" s="854">
        <v>795.10731029999999</v>
      </c>
      <c r="F41" s="853">
        <v>-23.171479440839448</v>
      </c>
      <c r="G41" s="853">
        <v>16.979381372502957</v>
      </c>
      <c r="H41" s="854">
        <f t="shared" si="0"/>
        <v>-6.1920980683364917</v>
      </c>
      <c r="I41" s="854">
        <v>43311</v>
      </c>
      <c r="J41" s="853">
        <v>407.81862745098039</v>
      </c>
      <c r="K41" s="853">
        <v>276.58019607843136</v>
      </c>
      <c r="L41" s="854">
        <f t="shared" si="2"/>
        <v>684.39882352941174</v>
      </c>
      <c r="M41" s="853">
        <v>380.02504915199995</v>
      </c>
      <c r="N41" s="853">
        <v>252.70207872</v>
      </c>
      <c r="O41" s="854">
        <v>632.72712787199998</v>
      </c>
      <c r="P41" s="854">
        <f t="shared" si="3"/>
        <v>4.622098858140987</v>
      </c>
      <c r="Q41" s="854">
        <f t="shared" si="3"/>
        <v>40.857498730934282</v>
      </c>
      <c r="R41" s="854">
        <f t="shared" si="4"/>
        <v>45.479597589075269</v>
      </c>
      <c r="T41" s="861">
        <f t="shared" si="5"/>
        <v>7.600500983039999</v>
      </c>
      <c r="U41" s="861">
        <f t="shared" si="6"/>
        <v>5.0540415744000002</v>
      </c>
      <c r="V41" s="861">
        <f t="shared" si="7"/>
        <v>12.654542557439999</v>
      </c>
      <c r="W41" s="1134">
        <f t="shared" si="8"/>
        <v>387.62555013503993</v>
      </c>
      <c r="X41" s="1134">
        <f t="shared" si="9"/>
        <v>257.75612029439998</v>
      </c>
      <c r="Y41" s="1134">
        <f t="shared" si="10"/>
        <v>645.38167042943996</v>
      </c>
      <c r="AA41" s="1134">
        <f>Y41+'T7_CC_PY_Utlsn Final'!Y41</f>
        <v>1497.4809374750398</v>
      </c>
    </row>
    <row r="42" spans="1:27" s="861" customFormat="1" ht="21" customHeight="1">
      <c r="A42" s="851">
        <v>31</v>
      </c>
      <c r="B42" s="852" t="s">
        <v>472</v>
      </c>
      <c r="C42" s="853">
        <v>270.85019650000004</v>
      </c>
      <c r="D42" s="853">
        <v>180.10498999999999</v>
      </c>
      <c r="E42" s="854">
        <v>450.95518650000002</v>
      </c>
      <c r="F42" s="853">
        <v>72.181701482274889</v>
      </c>
      <c r="G42" s="853">
        <v>84.082488911602297</v>
      </c>
      <c r="H42" s="854">
        <f t="shared" si="0"/>
        <v>156.26419039387719</v>
      </c>
      <c r="I42" s="854">
        <v>33727</v>
      </c>
      <c r="J42" s="853">
        <v>262.50862745098038</v>
      </c>
      <c r="K42" s="853">
        <v>179.68019607843138</v>
      </c>
      <c r="L42" s="854">
        <f t="shared" si="2"/>
        <v>442.18882352941176</v>
      </c>
      <c r="M42" s="853">
        <v>246.50505852000001</v>
      </c>
      <c r="N42" s="853">
        <v>163.91640720000001</v>
      </c>
      <c r="O42" s="854">
        <v>410.42146572000001</v>
      </c>
      <c r="P42" s="854">
        <f t="shared" si="3"/>
        <v>88.185270413255267</v>
      </c>
      <c r="Q42" s="854">
        <f t="shared" si="3"/>
        <v>99.846277790033668</v>
      </c>
      <c r="R42" s="854">
        <f t="shared" si="4"/>
        <v>188.03154820328893</v>
      </c>
      <c r="T42" s="861">
        <f t="shared" si="5"/>
        <v>4.9301011704000004</v>
      </c>
      <c r="U42" s="861">
        <f t="shared" si="6"/>
        <v>3.2783281440000001</v>
      </c>
      <c r="V42" s="861">
        <f t="shared" si="7"/>
        <v>8.2084293144</v>
      </c>
      <c r="W42" s="1134">
        <f t="shared" si="8"/>
        <v>251.43515969040001</v>
      </c>
      <c r="X42" s="1134">
        <f t="shared" si="9"/>
        <v>167.19473534400001</v>
      </c>
      <c r="Y42" s="1134">
        <f t="shared" si="10"/>
        <v>418.62989503440002</v>
      </c>
      <c r="AA42" s="1134">
        <f>Y42+'T7_CC_PY_Utlsn Final'!Y42</f>
        <v>778.73691708540002</v>
      </c>
    </row>
    <row r="43" spans="1:27" s="861" customFormat="1" ht="21" customHeight="1">
      <c r="A43" s="851">
        <v>32</v>
      </c>
      <c r="B43" s="852" t="s">
        <v>473</v>
      </c>
      <c r="C43" s="853">
        <v>196.96879150000001</v>
      </c>
      <c r="D43" s="853">
        <v>130.97668999999999</v>
      </c>
      <c r="E43" s="854">
        <v>327.94548150000003</v>
      </c>
      <c r="F43" s="853">
        <v>38.232180203178189</v>
      </c>
      <c r="G43" s="853">
        <v>19.964599171534189</v>
      </c>
      <c r="H43" s="854">
        <f t="shared" si="0"/>
        <v>58.196779374712378</v>
      </c>
      <c r="I43" s="854">
        <v>28006</v>
      </c>
      <c r="J43" s="853">
        <v>207.31862745098039</v>
      </c>
      <c r="K43" s="853">
        <v>142.88019607843137</v>
      </c>
      <c r="L43" s="854">
        <f t="shared" si="2"/>
        <v>350.19882352941175</v>
      </c>
      <c r="M43" s="853">
        <v>189.63879035400001</v>
      </c>
      <c r="N43" s="853">
        <v>126.10252044000001</v>
      </c>
      <c r="O43" s="854">
        <v>315.74131079400001</v>
      </c>
      <c r="P43" s="854">
        <f t="shared" si="3"/>
        <v>55.912017300158567</v>
      </c>
      <c r="Q43" s="854">
        <f t="shared" si="3"/>
        <v>36.742274809965551</v>
      </c>
      <c r="R43" s="854">
        <f t="shared" si="4"/>
        <v>92.654292110124118</v>
      </c>
      <c r="T43" s="861">
        <f t="shared" si="5"/>
        <v>3.79277580708</v>
      </c>
      <c r="U43" s="861">
        <f t="shared" si="6"/>
        <v>2.5220504088000002</v>
      </c>
      <c r="V43" s="861">
        <f t="shared" si="7"/>
        <v>6.3148262158800001</v>
      </c>
      <c r="W43" s="1134">
        <f t="shared" si="8"/>
        <v>193.43156616108001</v>
      </c>
      <c r="X43" s="1134">
        <f t="shared" si="9"/>
        <v>128.6245708488</v>
      </c>
      <c r="Y43" s="1134">
        <f t="shared" si="10"/>
        <v>322.05613700987999</v>
      </c>
      <c r="AA43" s="1134">
        <f>Y43+'T7_CC_PY_Utlsn Final'!Y43</f>
        <v>641.42810475587999</v>
      </c>
    </row>
    <row r="44" spans="1:27" s="861" customFormat="1" ht="21" customHeight="1">
      <c r="A44" s="851">
        <v>33</v>
      </c>
      <c r="B44" s="852" t="s">
        <v>474</v>
      </c>
      <c r="C44" s="853">
        <v>372.87927389999999</v>
      </c>
      <c r="D44" s="853">
        <v>247.99047000000002</v>
      </c>
      <c r="E44" s="854">
        <v>620.8697439</v>
      </c>
      <c r="F44" s="853">
        <v>4.0688877343836793</v>
      </c>
      <c r="G44" s="853">
        <v>-16.078191462479879</v>
      </c>
      <c r="H44" s="854">
        <f t="shared" si="0"/>
        <v>-12.009303728096199</v>
      </c>
      <c r="I44" s="854">
        <v>44538</v>
      </c>
      <c r="J44" s="853">
        <v>365.90862745098036</v>
      </c>
      <c r="K44" s="853">
        <v>248.60019607843137</v>
      </c>
      <c r="L44" s="854">
        <f t="shared" si="2"/>
        <v>614.50882352941176</v>
      </c>
      <c r="M44" s="853">
        <v>369.94160332799999</v>
      </c>
      <c r="N44" s="853">
        <v>245.99697408</v>
      </c>
      <c r="O44" s="854">
        <v>615.93857740800001</v>
      </c>
      <c r="P44" s="854">
        <f t="shared" si="3"/>
        <v>3.5911857364055777E-2</v>
      </c>
      <c r="Q44" s="854">
        <f t="shared" si="3"/>
        <v>-13.474969464048513</v>
      </c>
      <c r="R44" s="854">
        <f t="shared" si="4"/>
        <v>-13.439057606684457</v>
      </c>
      <c r="T44" s="861">
        <f t="shared" si="5"/>
        <v>7.3988320665599998</v>
      </c>
      <c r="U44" s="861">
        <f t="shared" si="6"/>
        <v>4.9199394816000002</v>
      </c>
      <c r="V44" s="861">
        <f t="shared" si="7"/>
        <v>12.318771548160001</v>
      </c>
      <c r="W44" s="1134">
        <f t="shared" si="8"/>
        <v>377.34043539455996</v>
      </c>
      <c r="X44" s="1134">
        <f t="shared" si="9"/>
        <v>250.91691356160001</v>
      </c>
      <c r="Y44" s="1134">
        <f t="shared" si="10"/>
        <v>628.25734895616006</v>
      </c>
      <c r="AA44" s="1134">
        <f>Y44+'T7_CC_PY_Utlsn Final'!Y44</f>
        <v>1322.6731363065601</v>
      </c>
    </row>
    <row r="45" spans="1:27" s="861" customFormat="1" ht="21" customHeight="1">
      <c r="A45" s="851">
        <v>34</v>
      </c>
      <c r="B45" s="852" t="s">
        <v>475</v>
      </c>
      <c r="C45" s="853">
        <v>390.30628780000001</v>
      </c>
      <c r="D45" s="853">
        <v>259.53870799999999</v>
      </c>
      <c r="E45" s="854">
        <v>649.84499579999999</v>
      </c>
      <c r="F45" s="853">
        <v>38.451678220757117</v>
      </c>
      <c r="G45" s="853">
        <v>37.666406353363044</v>
      </c>
      <c r="H45" s="854">
        <f t="shared" si="0"/>
        <v>76.118084574120161</v>
      </c>
      <c r="I45" s="854">
        <v>44203</v>
      </c>
      <c r="J45" s="853">
        <v>337.74862745098039</v>
      </c>
      <c r="K45" s="853">
        <v>229.84019607843138</v>
      </c>
      <c r="L45" s="854">
        <f t="shared" si="2"/>
        <v>567.5888235294118</v>
      </c>
      <c r="M45" s="853">
        <v>393.27704011200001</v>
      </c>
      <c r="N45" s="853">
        <v>261.51414432000001</v>
      </c>
      <c r="O45" s="854">
        <v>654.79118443200002</v>
      </c>
      <c r="P45" s="854">
        <f t="shared" si="3"/>
        <v>-17.076734440262499</v>
      </c>
      <c r="Q45" s="854">
        <f t="shared" si="3"/>
        <v>5.9924581117944058</v>
      </c>
      <c r="R45" s="854">
        <f t="shared" si="4"/>
        <v>-11.084276328468093</v>
      </c>
      <c r="T45" s="861">
        <f t="shared" si="5"/>
        <v>7.86554080224</v>
      </c>
      <c r="U45" s="861">
        <f t="shared" si="6"/>
        <v>5.2302828864000004</v>
      </c>
      <c r="V45" s="861">
        <f t="shared" si="7"/>
        <v>13.095823688640001</v>
      </c>
      <c r="W45" s="1134">
        <f t="shared" si="8"/>
        <v>401.14258091424</v>
      </c>
      <c r="X45" s="1134">
        <f t="shared" si="9"/>
        <v>266.74442720640002</v>
      </c>
      <c r="Y45" s="1134">
        <f t="shared" si="10"/>
        <v>667.88700812064008</v>
      </c>
      <c r="AA45" s="1134">
        <f>Y45+'T7_CC_PY_Utlsn Final'!Y45</f>
        <v>1374.1738114910399</v>
      </c>
    </row>
    <row r="46" spans="1:27" s="861" customFormat="1" ht="21" customHeight="1">
      <c r="A46" s="851">
        <v>35</v>
      </c>
      <c r="B46" s="852" t="s">
        <v>476</v>
      </c>
      <c r="C46" s="853">
        <v>409.87278800000007</v>
      </c>
      <c r="D46" s="853">
        <v>272.54968000000002</v>
      </c>
      <c r="E46" s="854">
        <v>682.42246800000009</v>
      </c>
      <c r="F46" s="853">
        <v>67.333195360660511</v>
      </c>
      <c r="G46" s="853">
        <v>56.235373424303873</v>
      </c>
      <c r="H46" s="854">
        <f t="shared" si="0"/>
        <v>123.56856878496438</v>
      </c>
      <c r="I46" s="854">
        <v>50550</v>
      </c>
      <c r="J46" s="853">
        <v>370.3086274509804</v>
      </c>
      <c r="K46" s="853">
        <v>251.46019607843138</v>
      </c>
      <c r="L46" s="854">
        <f t="shared" si="2"/>
        <v>621.76882352941175</v>
      </c>
      <c r="M46" s="853">
        <v>399.592594104</v>
      </c>
      <c r="N46" s="853">
        <v>265.71374543999997</v>
      </c>
      <c r="O46" s="854">
        <v>665.30633954399991</v>
      </c>
      <c r="P46" s="854">
        <f t="shared" si="3"/>
        <v>38.049228707640907</v>
      </c>
      <c r="Q46" s="854">
        <f t="shared" si="3"/>
        <v>41.981824062735257</v>
      </c>
      <c r="R46" s="854">
        <f t="shared" si="4"/>
        <v>80.031052770376164</v>
      </c>
      <c r="T46" s="861">
        <f t="shared" si="5"/>
        <v>7.9918518820799997</v>
      </c>
      <c r="U46" s="861">
        <f t="shared" si="6"/>
        <v>5.314274908799999</v>
      </c>
      <c r="V46" s="861">
        <f t="shared" si="7"/>
        <v>13.306126790879999</v>
      </c>
      <c r="W46" s="1134">
        <f t="shared" si="8"/>
        <v>407.58444598608003</v>
      </c>
      <c r="X46" s="1134">
        <f t="shared" si="9"/>
        <v>271.02802034879994</v>
      </c>
      <c r="Y46" s="1134">
        <f t="shared" si="10"/>
        <v>678.61246633487985</v>
      </c>
      <c r="AA46" s="1134">
        <f>Y46+'T7_CC_PY_Utlsn Final'!Y46</f>
        <v>1394.7825807172799</v>
      </c>
    </row>
    <row r="47" spans="1:27" s="861" customFormat="1" ht="21" customHeight="1">
      <c r="A47" s="851">
        <v>36</v>
      </c>
      <c r="B47" s="852" t="s">
        <v>491</v>
      </c>
      <c r="C47" s="853">
        <v>438.74931100000003</v>
      </c>
      <c r="D47" s="853">
        <v>291.75146000000001</v>
      </c>
      <c r="E47" s="854">
        <v>730.50077099999999</v>
      </c>
      <c r="F47" s="853">
        <v>-9.3408162583936019</v>
      </c>
      <c r="G47" s="853">
        <v>35.820381100316183</v>
      </c>
      <c r="H47" s="854">
        <f t="shared" si="0"/>
        <v>26.479564841922581</v>
      </c>
      <c r="I47" s="854">
        <v>52995</v>
      </c>
      <c r="J47" s="853">
        <v>222.8386274509804</v>
      </c>
      <c r="K47" s="853">
        <v>153.22019607843137</v>
      </c>
      <c r="L47" s="854">
        <f t="shared" si="2"/>
        <v>376.05882352941177</v>
      </c>
      <c r="M47" s="853">
        <v>205.48558399800001</v>
      </c>
      <c r="N47" s="853">
        <v>136.64003027999999</v>
      </c>
      <c r="O47" s="854">
        <v>342.125614278</v>
      </c>
      <c r="P47" s="854">
        <f t="shared" si="3"/>
        <v>8.0122271945867851</v>
      </c>
      <c r="Q47" s="854">
        <f t="shared" si="3"/>
        <v>52.400546898747564</v>
      </c>
      <c r="R47" s="854">
        <f t="shared" si="4"/>
        <v>60.412774093334349</v>
      </c>
      <c r="T47" s="861">
        <f t="shared" si="5"/>
        <v>4.1097116799600002</v>
      </c>
      <c r="U47" s="861">
        <f t="shared" si="6"/>
        <v>2.7328006055999996</v>
      </c>
      <c r="V47" s="861">
        <f t="shared" si="7"/>
        <v>6.8425122855599998</v>
      </c>
      <c r="W47" s="1134">
        <f t="shared" si="8"/>
        <v>209.59529567796</v>
      </c>
      <c r="X47" s="1134">
        <f t="shared" si="9"/>
        <v>139.3728308856</v>
      </c>
      <c r="Y47" s="1134">
        <f t="shared" si="10"/>
        <v>348.96812656356002</v>
      </c>
      <c r="AA47" s="1134">
        <f>Y47+'T7_CC_PY_Utlsn Final'!Y47</f>
        <v>940.28203531115992</v>
      </c>
    </row>
    <row r="48" spans="1:27" s="861" customFormat="1" ht="21" customHeight="1">
      <c r="A48" s="851">
        <v>37</v>
      </c>
      <c r="B48" s="852" t="s">
        <v>477</v>
      </c>
      <c r="C48" s="853">
        <v>570.13266180000005</v>
      </c>
      <c r="D48" s="853">
        <v>379.11634800000002</v>
      </c>
      <c r="E48" s="854">
        <v>949.24900980000007</v>
      </c>
      <c r="F48" s="853">
        <v>-93.854369391539592</v>
      </c>
      <c r="G48" s="853">
        <v>-35.464014578168701</v>
      </c>
      <c r="H48" s="854">
        <f t="shared" si="0"/>
        <v>-129.31838396970829</v>
      </c>
      <c r="I48" s="854">
        <v>63100</v>
      </c>
      <c r="J48" s="853">
        <v>559.95862745098043</v>
      </c>
      <c r="K48" s="853">
        <v>377.98019607843139</v>
      </c>
      <c r="L48" s="854">
        <f t="shared" si="2"/>
        <v>937.93882352941182</v>
      </c>
      <c r="M48" s="853">
        <v>557.05741848000002</v>
      </c>
      <c r="N48" s="853">
        <v>370.4218128</v>
      </c>
      <c r="O48" s="854">
        <v>927.47923128000002</v>
      </c>
      <c r="P48" s="854">
        <f t="shared" si="3"/>
        <v>-90.953160420559186</v>
      </c>
      <c r="Q48" s="854">
        <f t="shared" si="3"/>
        <v>-27.905631299737308</v>
      </c>
      <c r="R48" s="854">
        <f t="shared" si="4"/>
        <v>-118.85879172029649</v>
      </c>
      <c r="T48" s="861">
        <f t="shared" si="5"/>
        <v>11.1411483696</v>
      </c>
      <c r="U48" s="861">
        <f t="shared" si="6"/>
        <v>7.4084362559999999</v>
      </c>
      <c r="V48" s="861">
        <f t="shared" si="7"/>
        <v>18.549584625600001</v>
      </c>
      <c r="W48" s="1134">
        <f t="shared" si="8"/>
        <v>568.19856684960007</v>
      </c>
      <c r="X48" s="1134">
        <f t="shared" si="9"/>
        <v>377.83024905600001</v>
      </c>
      <c r="Y48" s="1134">
        <f t="shared" si="10"/>
        <v>946.02881590560003</v>
      </c>
      <c r="AA48" s="1134">
        <f>Y48+'T7_CC_PY_Utlsn Final'!Y48</f>
        <v>1872.3083105988001</v>
      </c>
    </row>
    <row r="49" spans="1:27" s="861" customFormat="1" ht="21" customHeight="1">
      <c r="A49" s="851">
        <v>38</v>
      </c>
      <c r="B49" s="852" t="s">
        <v>478</v>
      </c>
      <c r="C49" s="853">
        <v>711.94802500000014</v>
      </c>
      <c r="D49" s="853">
        <v>473.453552</v>
      </c>
      <c r="E49" s="854">
        <v>1185.4015770000001</v>
      </c>
      <c r="F49" s="853">
        <v>92.073277672358699</v>
      </c>
      <c r="G49" s="853">
        <v>35.598442746524256</v>
      </c>
      <c r="H49" s="854">
        <f t="shared" si="0"/>
        <v>127.67172041888296</v>
      </c>
      <c r="I49" s="854">
        <v>93475</v>
      </c>
      <c r="J49" s="853">
        <v>769.22862745098041</v>
      </c>
      <c r="K49" s="853">
        <v>339.4701960784314</v>
      </c>
      <c r="L49" s="854">
        <f t="shared" si="2"/>
        <v>1108.6988235294118</v>
      </c>
      <c r="M49" s="853">
        <v>640.15555368000014</v>
      </c>
      <c r="N49" s="853">
        <v>425.67888479999999</v>
      </c>
      <c r="O49" s="854">
        <v>1065.8344384800002</v>
      </c>
      <c r="P49" s="854">
        <f t="shared" si="3"/>
        <v>221.14635144333897</v>
      </c>
      <c r="Q49" s="854">
        <f t="shared" si="3"/>
        <v>-50.610245975044336</v>
      </c>
      <c r="R49" s="854">
        <f t="shared" si="4"/>
        <v>170.53610546829464</v>
      </c>
      <c r="T49" s="861">
        <f t="shared" si="5"/>
        <v>12.803111073600002</v>
      </c>
      <c r="U49" s="861">
        <f t="shared" si="6"/>
        <v>8.5135776960000005</v>
      </c>
      <c r="V49" s="861">
        <f t="shared" si="7"/>
        <v>21.316688769600006</v>
      </c>
      <c r="W49" s="1134">
        <f t="shared" si="8"/>
        <v>652.95866475360015</v>
      </c>
      <c r="X49" s="1134">
        <f t="shared" si="9"/>
        <v>434.19246249600002</v>
      </c>
      <c r="Y49" s="1134">
        <f t="shared" si="10"/>
        <v>1087.1511272496002</v>
      </c>
      <c r="AA49" s="1134">
        <f>Y49+'T7_CC_PY_Utlsn Final'!Y49</f>
        <v>2125.8830414448003</v>
      </c>
    </row>
    <row r="50" spans="1:27" s="861" customFormat="1" ht="21" customHeight="1">
      <c r="A50" s="851">
        <v>39</v>
      </c>
      <c r="B50" s="852" t="s">
        <v>479</v>
      </c>
      <c r="C50" s="853">
        <v>646.37458379999998</v>
      </c>
      <c r="D50" s="853">
        <v>429.88374000000005</v>
      </c>
      <c r="E50" s="854">
        <v>1076.2583238</v>
      </c>
      <c r="F50" s="853">
        <v>59.150300872483115</v>
      </c>
      <c r="G50" s="853">
        <v>42.016188204849414</v>
      </c>
      <c r="H50" s="854">
        <f t="shared" si="0"/>
        <v>101.16648907733253</v>
      </c>
      <c r="I50" s="854">
        <v>70834</v>
      </c>
      <c r="J50" s="853">
        <v>625.29862745098046</v>
      </c>
      <c r="K50" s="853">
        <v>421.5301960784314</v>
      </c>
      <c r="L50" s="854">
        <f t="shared" si="2"/>
        <v>1046.8288235294119</v>
      </c>
      <c r="M50" s="853">
        <v>558.48288092400003</v>
      </c>
      <c r="N50" s="853">
        <v>371.36969064000004</v>
      </c>
      <c r="O50" s="854">
        <v>929.85257156400007</v>
      </c>
      <c r="P50" s="854">
        <f t="shared" si="3"/>
        <v>125.9660473994636</v>
      </c>
      <c r="Q50" s="854">
        <f t="shared" si="3"/>
        <v>92.176693643280771</v>
      </c>
      <c r="R50" s="854">
        <f t="shared" si="4"/>
        <v>218.14274104274438</v>
      </c>
      <c r="T50" s="861">
        <f t="shared" si="5"/>
        <v>11.16965761848</v>
      </c>
      <c r="U50" s="861">
        <f t="shared" si="6"/>
        <v>7.427393812800001</v>
      </c>
      <c r="V50" s="861">
        <f t="shared" si="7"/>
        <v>18.597051431280001</v>
      </c>
      <c r="W50" s="1134">
        <f t="shared" si="8"/>
        <v>569.65253854247999</v>
      </c>
      <c r="X50" s="1134">
        <f t="shared" si="9"/>
        <v>378.79708445280005</v>
      </c>
      <c r="Y50" s="1134">
        <f t="shared" si="10"/>
        <v>948.44962299528004</v>
      </c>
      <c r="AA50" s="1134">
        <f>Y50+'T7_CC_PY_Utlsn Final'!Y50</f>
        <v>1804.8137663872801</v>
      </c>
    </row>
    <row r="51" spans="1:27" s="861" customFormat="1" ht="21" customHeight="1">
      <c r="A51" s="851">
        <v>40</v>
      </c>
      <c r="B51" s="852" t="s">
        <v>480</v>
      </c>
      <c r="C51" s="853">
        <v>307.79089900000002</v>
      </c>
      <c r="D51" s="853">
        <v>204.66914</v>
      </c>
      <c r="E51" s="854">
        <v>512.46003900000005</v>
      </c>
      <c r="F51" s="853">
        <v>26.686429539210678</v>
      </c>
      <c r="G51" s="853">
        <v>13.419192023676374</v>
      </c>
      <c r="H51" s="854">
        <f t="shared" si="0"/>
        <v>40.105621562887052</v>
      </c>
      <c r="I51" s="854">
        <v>38366</v>
      </c>
      <c r="J51" s="853">
        <v>291.85862745098035</v>
      </c>
      <c r="K51" s="853">
        <v>199.24019607843138</v>
      </c>
      <c r="L51" s="854">
        <f t="shared" si="2"/>
        <v>491.09882352941173</v>
      </c>
      <c r="M51" s="853">
        <v>311.00434266600001</v>
      </c>
      <c r="N51" s="853">
        <v>206.80595676000002</v>
      </c>
      <c r="O51" s="854">
        <v>517.81029942600003</v>
      </c>
      <c r="P51" s="854">
        <f t="shared" si="3"/>
        <v>7.5407143241910148</v>
      </c>
      <c r="Q51" s="854">
        <f t="shared" si="3"/>
        <v>5.85343134210774</v>
      </c>
      <c r="R51" s="854">
        <f t="shared" si="4"/>
        <v>13.394145666298755</v>
      </c>
      <c r="T51" s="861">
        <f t="shared" si="5"/>
        <v>6.2200868533200007</v>
      </c>
      <c r="U51" s="861">
        <f t="shared" si="6"/>
        <v>4.1361191352000004</v>
      </c>
      <c r="V51" s="861">
        <f t="shared" si="7"/>
        <v>10.356205988520001</v>
      </c>
      <c r="W51" s="1134">
        <f t="shared" si="8"/>
        <v>317.22442951932004</v>
      </c>
      <c r="X51" s="1134">
        <f t="shared" si="9"/>
        <v>210.94207589520002</v>
      </c>
      <c r="Y51" s="1134">
        <f t="shared" si="10"/>
        <v>528.16650541451997</v>
      </c>
      <c r="AA51" s="1134">
        <f>Y51+'T7_CC_PY_Utlsn Final'!Y51</f>
        <v>1096.6284141505198</v>
      </c>
    </row>
    <row r="52" spans="1:27" s="861" customFormat="1" ht="21" customHeight="1">
      <c r="A52" s="851">
        <v>41</v>
      </c>
      <c r="B52" s="852" t="s">
        <v>481</v>
      </c>
      <c r="C52" s="853">
        <v>537.98217850000003</v>
      </c>
      <c r="D52" s="853">
        <v>357.73750999999999</v>
      </c>
      <c r="E52" s="854">
        <v>895.71968850000007</v>
      </c>
      <c r="F52" s="853">
        <v>-182.05377776704171</v>
      </c>
      <c r="G52" s="853">
        <v>-117.00489028198291</v>
      </c>
      <c r="H52" s="854">
        <f t="shared" si="0"/>
        <v>-299.05866804902462</v>
      </c>
      <c r="I52" s="854">
        <v>64260</v>
      </c>
      <c r="J52" s="853">
        <v>409.28862745098036</v>
      </c>
      <c r="K52" s="853">
        <v>277.52019607843135</v>
      </c>
      <c r="L52" s="854">
        <f t="shared" si="2"/>
        <v>686.80882352941171</v>
      </c>
      <c r="M52" s="853">
        <v>403.63423598400004</v>
      </c>
      <c r="N52" s="853">
        <v>268.40128224</v>
      </c>
      <c r="O52" s="854">
        <v>672.03551822400004</v>
      </c>
      <c r="P52" s="854">
        <f t="shared" si="3"/>
        <v>-176.39938630006139</v>
      </c>
      <c r="Q52" s="854">
        <f t="shared" si="3"/>
        <v>-107.88597644355156</v>
      </c>
      <c r="R52" s="854">
        <f t="shared" si="4"/>
        <v>-284.28536274361295</v>
      </c>
      <c r="T52" s="861">
        <f t="shared" si="5"/>
        <v>8.0726847196800016</v>
      </c>
      <c r="U52" s="861">
        <f t="shared" si="6"/>
        <v>5.3680256448000003</v>
      </c>
      <c r="V52" s="861">
        <f t="shared" si="7"/>
        <v>13.440710364480001</v>
      </c>
      <c r="W52" s="1134">
        <f t="shared" si="8"/>
        <v>411.70692070368005</v>
      </c>
      <c r="X52" s="1134">
        <f t="shared" si="9"/>
        <v>273.76930788480001</v>
      </c>
      <c r="Y52" s="1134">
        <f t="shared" si="10"/>
        <v>685.47622858848001</v>
      </c>
      <c r="AA52" s="1134">
        <f>Y52+'T7_CC_PY_Utlsn Final'!Y52</f>
        <v>1290.3155828704801</v>
      </c>
    </row>
    <row r="53" spans="1:27" s="861" customFormat="1" ht="21" customHeight="1">
      <c r="A53" s="851">
        <v>42</v>
      </c>
      <c r="B53" s="852" t="s">
        <v>482</v>
      </c>
      <c r="C53" s="853">
        <v>388.86063300000001</v>
      </c>
      <c r="D53" s="853">
        <v>258.59714400000001</v>
      </c>
      <c r="E53" s="854">
        <v>647.45777700000008</v>
      </c>
      <c r="F53" s="853">
        <v>-0.7913824181142104</v>
      </c>
      <c r="G53" s="853">
        <v>-23.344958192369205</v>
      </c>
      <c r="H53" s="854">
        <f t="shared" si="0"/>
        <v>-24.136340610483416</v>
      </c>
      <c r="I53" s="854">
        <v>44583</v>
      </c>
      <c r="J53" s="853">
        <v>336.59862745098036</v>
      </c>
      <c r="K53" s="853">
        <v>229.06019607843137</v>
      </c>
      <c r="L53" s="854">
        <f t="shared" si="2"/>
        <v>565.65882352941173</v>
      </c>
      <c r="M53" s="853">
        <v>334.84608144000003</v>
      </c>
      <c r="N53" s="853">
        <v>222.65979840000003</v>
      </c>
      <c r="O53" s="854">
        <v>557.50587984000003</v>
      </c>
      <c r="P53" s="854">
        <f t="shared" si="3"/>
        <v>0.96116359286611441</v>
      </c>
      <c r="Q53" s="854">
        <f t="shared" si="3"/>
        <v>-16.944560513937859</v>
      </c>
      <c r="R53" s="854">
        <f t="shared" si="4"/>
        <v>-15.983396921071744</v>
      </c>
      <c r="T53" s="861">
        <f t="shared" si="5"/>
        <v>6.6969216288000011</v>
      </c>
      <c r="U53" s="861">
        <f t="shared" si="6"/>
        <v>4.4531959680000002</v>
      </c>
      <c r="V53" s="861">
        <f t="shared" si="7"/>
        <v>11.150117596800001</v>
      </c>
      <c r="W53" s="1134">
        <f t="shared" si="8"/>
        <v>341.54300306880003</v>
      </c>
      <c r="X53" s="1134">
        <f t="shared" si="9"/>
        <v>227.11299436800002</v>
      </c>
      <c r="Y53" s="1134">
        <f t="shared" si="10"/>
        <v>568.65599743680002</v>
      </c>
      <c r="AA53" s="1134">
        <f>Y53+'T7_CC_PY_Utlsn Final'!Y53</f>
        <v>1175.7858287327999</v>
      </c>
    </row>
    <row r="54" spans="1:27" s="861" customFormat="1" ht="21" customHeight="1">
      <c r="A54" s="851">
        <v>43</v>
      </c>
      <c r="B54" s="852" t="s">
        <v>483</v>
      </c>
      <c r="C54" s="853">
        <v>194.00288449999999</v>
      </c>
      <c r="D54" s="853">
        <v>129.01353399999999</v>
      </c>
      <c r="E54" s="854">
        <v>323.01641850000004</v>
      </c>
      <c r="F54" s="853">
        <v>49.246857036373399</v>
      </c>
      <c r="G54" s="853">
        <v>30.992381164157081</v>
      </c>
      <c r="H54" s="854">
        <f t="shared" si="0"/>
        <v>80.23923820053048</v>
      </c>
      <c r="I54" s="854">
        <v>25006</v>
      </c>
      <c r="J54" s="853">
        <v>191.84862745098039</v>
      </c>
      <c r="K54" s="853">
        <v>132.55019607843138</v>
      </c>
      <c r="L54" s="854">
        <f t="shared" si="2"/>
        <v>324.39882352941174</v>
      </c>
      <c r="M54" s="853">
        <v>163.82209494000003</v>
      </c>
      <c r="N54" s="853">
        <v>108.9354084</v>
      </c>
      <c r="O54" s="854">
        <v>272.75750333999997</v>
      </c>
      <c r="P54" s="854">
        <f t="shared" si="3"/>
        <v>77.273389547353759</v>
      </c>
      <c r="Q54" s="854">
        <f t="shared" si="3"/>
        <v>54.607168842588464</v>
      </c>
      <c r="R54" s="854">
        <f t="shared" si="4"/>
        <v>131.88055838994222</v>
      </c>
      <c r="T54" s="861">
        <f t="shared" si="5"/>
        <v>3.2764418988000004</v>
      </c>
      <c r="U54" s="861">
        <f t="shared" si="6"/>
        <v>2.178708168</v>
      </c>
      <c r="V54" s="861">
        <f t="shared" si="7"/>
        <v>5.455150066799999</v>
      </c>
      <c r="W54" s="1134">
        <f t="shared" si="8"/>
        <v>167.09853683880002</v>
      </c>
      <c r="X54" s="1134">
        <f t="shared" si="9"/>
        <v>111.114116568</v>
      </c>
      <c r="Y54" s="1134">
        <f t="shared" si="10"/>
        <v>278.21265340679997</v>
      </c>
      <c r="AA54" s="1134">
        <f>Y54+'T7_CC_PY_Utlsn Final'!Y54</f>
        <v>549.75931627679984</v>
      </c>
    </row>
    <row r="55" spans="1:27" s="861" customFormat="1" ht="21" customHeight="1">
      <c r="A55" s="851">
        <v>44</v>
      </c>
      <c r="B55" s="852" t="s">
        <v>484</v>
      </c>
      <c r="C55" s="853">
        <v>240.21268259999999</v>
      </c>
      <c r="D55" s="853">
        <v>159.75663600000001</v>
      </c>
      <c r="E55" s="854">
        <v>399.96931860000007</v>
      </c>
      <c r="F55" s="853">
        <v>-45.802020040021375</v>
      </c>
      <c r="G55" s="853">
        <v>17.489796800274007</v>
      </c>
      <c r="H55" s="854">
        <f t="shared" si="0"/>
        <v>-28.312223239747368</v>
      </c>
      <c r="I55" s="854">
        <v>21258</v>
      </c>
      <c r="J55" s="853">
        <v>229.62862745098039</v>
      </c>
      <c r="K55" s="853">
        <v>157.75019607843137</v>
      </c>
      <c r="L55" s="854">
        <f t="shared" si="2"/>
        <v>387.37882352941176</v>
      </c>
      <c r="M55" s="853">
        <v>201.36900384</v>
      </c>
      <c r="N55" s="853">
        <v>133.9026624</v>
      </c>
      <c r="O55" s="854">
        <v>335.27166624</v>
      </c>
      <c r="P55" s="854">
        <f t="shared" si="3"/>
        <v>-17.542396429040991</v>
      </c>
      <c r="Q55" s="854">
        <f t="shared" si="3"/>
        <v>41.337330478705383</v>
      </c>
      <c r="R55" s="854">
        <f t="shared" si="4"/>
        <v>23.794934049664391</v>
      </c>
      <c r="T55" s="861">
        <f t="shared" si="5"/>
        <v>4.0273800768000001</v>
      </c>
      <c r="U55" s="861">
        <f t="shared" si="6"/>
        <v>2.6780532479999999</v>
      </c>
      <c r="V55" s="861">
        <f t="shared" si="7"/>
        <v>6.7054333248000004</v>
      </c>
      <c r="W55" s="1134">
        <f t="shared" si="8"/>
        <v>205.3963839168</v>
      </c>
      <c r="X55" s="1134">
        <f t="shared" si="9"/>
        <v>136.58071564799999</v>
      </c>
      <c r="Y55" s="1134">
        <f t="shared" si="10"/>
        <v>341.97709956480003</v>
      </c>
      <c r="AA55" s="1134">
        <f>Y55+'T7_CC_PY_Utlsn Final'!Y55</f>
        <v>772.67910329280005</v>
      </c>
    </row>
    <row r="56" spans="1:27" s="861" customFormat="1" ht="21" customHeight="1">
      <c r="A56" s="851">
        <v>45</v>
      </c>
      <c r="B56" s="852" t="s">
        <v>485</v>
      </c>
      <c r="C56" s="853">
        <v>650.83124409999994</v>
      </c>
      <c r="D56" s="853">
        <v>432.824522</v>
      </c>
      <c r="E56" s="854">
        <v>1083.6557660999999</v>
      </c>
      <c r="F56" s="853">
        <v>275.05136093822057</v>
      </c>
      <c r="G56" s="853">
        <v>267.72313825751291</v>
      </c>
      <c r="H56" s="854">
        <f t="shared" si="0"/>
        <v>542.77449919573348</v>
      </c>
      <c r="I56" s="854">
        <v>51855</v>
      </c>
      <c r="J56" s="853">
        <v>469.81862745098039</v>
      </c>
      <c r="K56" s="853">
        <v>317.88019607843137</v>
      </c>
      <c r="L56" s="854">
        <f t="shared" si="2"/>
        <v>787.69882352941181</v>
      </c>
      <c r="M56" s="853">
        <v>546.99558869999998</v>
      </c>
      <c r="N56" s="853">
        <v>363.73108200000001</v>
      </c>
      <c r="O56" s="854">
        <v>910.7266707</v>
      </c>
      <c r="P56" s="854">
        <f t="shared" si="3"/>
        <v>197.87439968920091</v>
      </c>
      <c r="Q56" s="854">
        <f t="shared" si="3"/>
        <v>221.87225233594427</v>
      </c>
      <c r="R56" s="854">
        <f t="shared" si="4"/>
        <v>419.74665202514518</v>
      </c>
      <c r="T56" s="861">
        <f t="shared" si="5"/>
        <v>10.939911774</v>
      </c>
      <c r="U56" s="861">
        <f t="shared" si="6"/>
        <v>7.2746216400000003</v>
      </c>
      <c r="V56" s="861">
        <f t="shared" si="7"/>
        <v>18.214533414000002</v>
      </c>
      <c r="W56" s="1134">
        <f t="shared" si="8"/>
        <v>557.93550047400004</v>
      </c>
      <c r="X56" s="1134">
        <f t="shared" si="9"/>
        <v>371.00570364000004</v>
      </c>
      <c r="Y56" s="1134">
        <f t="shared" si="10"/>
        <v>928.94120411400002</v>
      </c>
      <c r="AA56" s="1134">
        <f>Y56+'T7_CC_PY_Utlsn Final'!Y56</f>
        <v>1870.9915449852001</v>
      </c>
    </row>
    <row r="57" spans="1:27" s="861" customFormat="1" ht="21" customHeight="1">
      <c r="A57" s="851">
        <v>46</v>
      </c>
      <c r="B57" s="852" t="s">
        <v>486</v>
      </c>
      <c r="C57" s="853">
        <v>500.77484820000001</v>
      </c>
      <c r="D57" s="853">
        <v>333.04986000000002</v>
      </c>
      <c r="E57" s="854">
        <v>833.82470820000003</v>
      </c>
      <c r="F57" s="853">
        <v>46.694370862469839</v>
      </c>
      <c r="G57" s="853">
        <v>244.94427014041986</v>
      </c>
      <c r="H57" s="854">
        <f t="shared" si="0"/>
        <v>291.6386410028897</v>
      </c>
      <c r="I57" s="854">
        <v>47615</v>
      </c>
      <c r="J57" s="853">
        <v>420.03862745098036</v>
      </c>
      <c r="K57" s="853">
        <v>284.70019607843136</v>
      </c>
      <c r="L57" s="854">
        <f t="shared" si="2"/>
        <v>704.73882352941177</v>
      </c>
      <c r="M57" s="853">
        <v>468.10273122600006</v>
      </c>
      <c r="N57" s="853">
        <v>311.27035835999999</v>
      </c>
      <c r="O57" s="854">
        <v>779.37308958599999</v>
      </c>
      <c r="P57" s="854">
        <f t="shared" si="3"/>
        <v>-1.3697329125498641</v>
      </c>
      <c r="Q57" s="854">
        <f t="shared" si="3"/>
        <v>218.37410785885123</v>
      </c>
      <c r="R57" s="854">
        <f t="shared" si="4"/>
        <v>217.00437494630137</v>
      </c>
      <c r="T57" s="861">
        <f t="shared" si="5"/>
        <v>9.3620546245200007</v>
      </c>
      <c r="U57" s="861">
        <f t="shared" si="6"/>
        <v>6.2254071672000002</v>
      </c>
      <c r="V57" s="861">
        <f t="shared" si="7"/>
        <v>15.587461791719999</v>
      </c>
      <c r="W57" s="1134">
        <f t="shared" si="8"/>
        <v>477.46478585052006</v>
      </c>
      <c r="X57" s="1134">
        <f t="shared" si="9"/>
        <v>317.49576552719998</v>
      </c>
      <c r="Y57" s="1134">
        <f t="shared" si="10"/>
        <v>794.96055137771998</v>
      </c>
      <c r="AA57" s="1134">
        <f>Y57+'T7_CC_PY_Utlsn Final'!Y57</f>
        <v>1614.5738756737201</v>
      </c>
    </row>
    <row r="58" spans="1:27" s="861" customFormat="1" ht="21" customHeight="1">
      <c r="A58" s="851">
        <v>47</v>
      </c>
      <c r="B58" s="852" t="s">
        <v>487</v>
      </c>
      <c r="C58" s="853">
        <v>428.69564530000002</v>
      </c>
      <c r="D58" s="853">
        <v>285.06615800000003</v>
      </c>
      <c r="E58" s="854">
        <v>713.76180330000011</v>
      </c>
      <c r="F58" s="853">
        <v>120.59534147621872</v>
      </c>
      <c r="G58" s="853">
        <v>111.83882434031375</v>
      </c>
      <c r="H58" s="854">
        <f t="shared" si="0"/>
        <v>232.43416581653247</v>
      </c>
      <c r="I58" s="854">
        <v>55434</v>
      </c>
      <c r="J58" s="853">
        <v>411.31862745098039</v>
      </c>
      <c r="K58" s="853">
        <v>277.88019607843137</v>
      </c>
      <c r="L58" s="854">
        <f t="shared" si="2"/>
        <v>689.19882352941181</v>
      </c>
      <c r="M58" s="853">
        <v>420.61527370800002</v>
      </c>
      <c r="N58" s="853">
        <v>279.69302088000001</v>
      </c>
      <c r="O58" s="854">
        <v>700.30829458799997</v>
      </c>
      <c r="P58" s="854">
        <f t="shared" si="3"/>
        <v>111.29869521919909</v>
      </c>
      <c r="Q58" s="854">
        <f t="shared" si="3"/>
        <v>110.02599953874511</v>
      </c>
      <c r="R58" s="854">
        <f t="shared" si="4"/>
        <v>221.3246947579442</v>
      </c>
      <c r="T58" s="861">
        <f t="shared" si="5"/>
        <v>8.4123054741600001</v>
      </c>
      <c r="U58" s="861">
        <f t="shared" si="6"/>
        <v>5.5938604176000002</v>
      </c>
      <c r="V58" s="861">
        <f t="shared" si="7"/>
        <v>14.006165891759998</v>
      </c>
      <c r="W58" s="1134">
        <f t="shared" si="8"/>
        <v>429.02757918216003</v>
      </c>
      <c r="X58" s="1134">
        <f t="shared" si="9"/>
        <v>285.28688129760002</v>
      </c>
      <c r="Y58" s="1134">
        <f t="shared" si="10"/>
        <v>714.31446047975999</v>
      </c>
      <c r="AA58" s="1134">
        <f>Y58+'T7_CC_PY_Utlsn Final'!Y58</f>
        <v>1436.61369402936</v>
      </c>
    </row>
    <row r="59" spans="1:27" s="861" customFormat="1" ht="21" customHeight="1">
      <c r="A59" s="851">
        <v>48</v>
      </c>
      <c r="B59" s="852" t="s">
        <v>492</v>
      </c>
      <c r="C59" s="853">
        <v>611.00867410000001</v>
      </c>
      <c r="D59" s="853">
        <v>406.36193000000003</v>
      </c>
      <c r="E59" s="854">
        <v>1017.3706041</v>
      </c>
      <c r="F59" s="853">
        <v>-92.385734095513726</v>
      </c>
      <c r="G59" s="853">
        <v>6.8153893759157995</v>
      </c>
      <c r="H59" s="854">
        <f t="shared" si="0"/>
        <v>-85.570344719597927</v>
      </c>
      <c r="I59" s="854">
        <v>74521</v>
      </c>
      <c r="J59" s="853">
        <v>540.21862745098042</v>
      </c>
      <c r="K59" s="853">
        <v>364.81019607843137</v>
      </c>
      <c r="L59" s="854">
        <f t="shared" si="2"/>
        <v>905.02882352941174</v>
      </c>
      <c r="M59" s="853">
        <v>511.02752841599994</v>
      </c>
      <c r="N59" s="853">
        <v>339.81370176000001</v>
      </c>
      <c r="O59" s="854">
        <v>850.84123017599995</v>
      </c>
      <c r="P59" s="854">
        <f t="shared" si="3"/>
        <v>-63.194635060533244</v>
      </c>
      <c r="Q59" s="854">
        <f t="shared" si="3"/>
        <v>31.811883694347159</v>
      </c>
      <c r="R59" s="854">
        <f t="shared" si="4"/>
        <v>-31.382751366186085</v>
      </c>
      <c r="T59" s="861">
        <f t="shared" si="5"/>
        <v>10.220550568319998</v>
      </c>
      <c r="U59" s="861">
        <f t="shared" si="6"/>
        <v>6.7962740352000006</v>
      </c>
      <c r="V59" s="861">
        <f t="shared" si="7"/>
        <v>17.01682460352</v>
      </c>
      <c r="W59" s="1134">
        <f t="shared" si="8"/>
        <v>521.24807898431993</v>
      </c>
      <c r="X59" s="1134">
        <f t="shared" si="9"/>
        <v>346.6099757952</v>
      </c>
      <c r="Y59" s="1134">
        <f t="shared" si="10"/>
        <v>867.85805477951999</v>
      </c>
      <c r="AA59" s="1134">
        <f>Y59+'T7_CC_PY_Utlsn Final'!Y59</f>
        <v>1742.0240606893199</v>
      </c>
    </row>
    <row r="60" spans="1:27" s="861" customFormat="1" ht="21" customHeight="1">
      <c r="A60" s="851">
        <v>49</v>
      </c>
      <c r="B60" s="852" t="s">
        <v>493</v>
      </c>
      <c r="C60" s="853">
        <v>357.18037679999998</v>
      </c>
      <c r="D60" s="853">
        <v>237.51124799999999</v>
      </c>
      <c r="E60" s="854">
        <v>594.6916248</v>
      </c>
      <c r="F60" s="853">
        <v>168.27935260956383</v>
      </c>
      <c r="G60" s="853">
        <v>149.9338261179393</v>
      </c>
      <c r="H60" s="854">
        <f t="shared" si="0"/>
        <v>318.21317872750313</v>
      </c>
      <c r="I60" s="854">
        <v>43624</v>
      </c>
      <c r="J60" s="853">
        <v>320.93862745098039</v>
      </c>
      <c r="K60" s="853">
        <v>218.63019607843137</v>
      </c>
      <c r="L60" s="854">
        <f t="shared" si="2"/>
        <v>539.5688235294117</v>
      </c>
      <c r="M60" s="853">
        <v>336.26189244000005</v>
      </c>
      <c r="N60" s="853">
        <v>223.60125839999998</v>
      </c>
      <c r="O60" s="854">
        <v>559.86315084</v>
      </c>
      <c r="P60" s="854">
        <f t="shared" si="3"/>
        <v>152.95608762054417</v>
      </c>
      <c r="Q60" s="854">
        <f t="shared" si="3"/>
        <v>144.96276379637069</v>
      </c>
      <c r="R60" s="854">
        <f t="shared" si="4"/>
        <v>297.91885141691489</v>
      </c>
      <c r="T60" s="861">
        <f t="shared" si="5"/>
        <v>6.7252378488000009</v>
      </c>
      <c r="U60" s="861">
        <f t="shared" si="6"/>
        <v>4.4720251679999992</v>
      </c>
      <c r="V60" s="861">
        <f t="shared" si="7"/>
        <v>11.197263016800001</v>
      </c>
      <c r="W60" s="1134">
        <f t="shared" si="8"/>
        <v>342.98713028880007</v>
      </c>
      <c r="X60" s="1134">
        <f t="shared" si="9"/>
        <v>228.07328356799997</v>
      </c>
      <c r="Y60" s="1134">
        <f t="shared" si="10"/>
        <v>571.06041385679998</v>
      </c>
      <c r="AA60" s="1134">
        <f>Y60+'T7_CC_PY_Utlsn Final'!Y60</f>
        <v>1143.0556583255998</v>
      </c>
    </row>
    <row r="61" spans="1:27" s="861" customFormat="1" ht="21" customHeight="1">
      <c r="A61" s="851">
        <v>50</v>
      </c>
      <c r="B61" s="852" t="s">
        <v>488</v>
      </c>
      <c r="C61" s="853">
        <v>257.83099330000005</v>
      </c>
      <c r="D61" s="853">
        <v>171.45603800000001</v>
      </c>
      <c r="E61" s="854">
        <v>429.28703130000002</v>
      </c>
      <c r="F61" s="853">
        <v>29.190188046125996</v>
      </c>
      <c r="G61" s="853">
        <v>84.667920764745645</v>
      </c>
      <c r="H61" s="854">
        <f t="shared" si="0"/>
        <v>113.85810881087164</v>
      </c>
      <c r="I61" s="854">
        <v>26872</v>
      </c>
      <c r="J61" s="853">
        <v>249.2386274509804</v>
      </c>
      <c r="K61" s="853">
        <v>170.83019607843138</v>
      </c>
      <c r="L61" s="854">
        <f t="shared" si="2"/>
        <v>420.06882352941182</v>
      </c>
      <c r="M61" s="853">
        <v>222.32504062199999</v>
      </c>
      <c r="N61" s="853">
        <v>147.83762291999997</v>
      </c>
      <c r="O61" s="854">
        <v>370.16266354200002</v>
      </c>
      <c r="P61" s="854">
        <f t="shared" si="3"/>
        <v>56.103774875106382</v>
      </c>
      <c r="Q61" s="854">
        <f t="shared" si="3"/>
        <v>107.66049392317706</v>
      </c>
      <c r="R61" s="854">
        <f t="shared" si="4"/>
        <v>163.76426879828344</v>
      </c>
      <c r="T61" s="861">
        <f t="shared" si="5"/>
        <v>4.4465008124400001</v>
      </c>
      <c r="U61" s="861">
        <f t="shared" si="6"/>
        <v>2.9567524583999996</v>
      </c>
      <c r="V61" s="861">
        <f t="shared" si="7"/>
        <v>7.4032532708400005</v>
      </c>
      <c r="W61" s="1134">
        <f t="shared" si="8"/>
        <v>226.77154143444</v>
      </c>
      <c r="X61" s="1134">
        <f t="shared" si="9"/>
        <v>150.79437537839996</v>
      </c>
      <c r="Y61" s="1134">
        <f t="shared" si="10"/>
        <v>377.56591681284004</v>
      </c>
      <c r="AA61" s="1134">
        <f>Y61+'T7_CC_PY_Utlsn Final'!Y61</f>
        <v>736.99629547644008</v>
      </c>
    </row>
    <row r="62" spans="1:27" s="861" customFormat="1" ht="21" customHeight="1">
      <c r="A62" s="851">
        <v>51</v>
      </c>
      <c r="B62" s="852" t="s">
        <v>494</v>
      </c>
      <c r="C62" s="853">
        <v>532.81837740000003</v>
      </c>
      <c r="D62" s="853">
        <v>354.36102</v>
      </c>
      <c r="E62" s="854">
        <v>887.17939740000008</v>
      </c>
      <c r="F62" s="853">
        <v>111.71233697327443</v>
      </c>
      <c r="G62" s="853">
        <v>96.259203280389926</v>
      </c>
      <c r="H62" s="854">
        <f t="shared" si="0"/>
        <v>207.97154025366436</v>
      </c>
      <c r="I62" s="854">
        <v>53025</v>
      </c>
      <c r="J62" s="853">
        <v>463.29862745098035</v>
      </c>
      <c r="K62" s="853">
        <v>313.5301960784314</v>
      </c>
      <c r="L62" s="854">
        <f t="shared" si="2"/>
        <v>776.82882352941169</v>
      </c>
      <c r="M62" s="853">
        <v>448.01061832800002</v>
      </c>
      <c r="N62" s="853">
        <v>297.90987408000001</v>
      </c>
      <c r="O62" s="854">
        <v>745.92049240800009</v>
      </c>
      <c r="P62" s="854">
        <f t="shared" si="3"/>
        <v>127.00034609625476</v>
      </c>
      <c r="Q62" s="854">
        <f t="shared" si="3"/>
        <v>111.87952527882135</v>
      </c>
      <c r="R62" s="854">
        <f t="shared" si="4"/>
        <v>238.87987137507611</v>
      </c>
      <c r="T62" s="861">
        <f t="shared" si="5"/>
        <v>8.9602123665600004</v>
      </c>
      <c r="U62" s="861">
        <f t="shared" si="6"/>
        <v>5.9581974816000001</v>
      </c>
      <c r="V62" s="861">
        <f t="shared" si="7"/>
        <v>14.918409848160001</v>
      </c>
      <c r="W62" s="1134">
        <f t="shared" si="8"/>
        <v>456.97083069456005</v>
      </c>
      <c r="X62" s="1134">
        <f t="shared" si="9"/>
        <v>303.8680715616</v>
      </c>
      <c r="Y62" s="1134">
        <f t="shared" si="10"/>
        <v>760.83890225616005</v>
      </c>
      <c r="AA62" s="1134">
        <f>Y62+'T7_CC_PY_Utlsn Final'!Y62</f>
        <v>1540.80629157816</v>
      </c>
    </row>
    <row r="63" spans="1:27" ht="21" customHeight="1">
      <c r="A63" s="1401" t="s">
        <v>9</v>
      </c>
      <c r="B63" s="1401"/>
      <c r="C63" s="854">
        <f t="shared" ref="C63:R63" si="11">SUM(C12:C62)</f>
        <v>20490.961414799996</v>
      </c>
      <c r="D63" s="854">
        <f t="shared" si="11"/>
        <v>13626.33792</v>
      </c>
      <c r="E63" s="854">
        <f t="shared" si="11"/>
        <v>34117.299334800009</v>
      </c>
      <c r="F63" s="854">
        <f t="shared" si="11"/>
        <v>1405.8003306756023</v>
      </c>
      <c r="G63" s="854">
        <f t="shared" si="11"/>
        <v>1717.8371002696008</v>
      </c>
      <c r="H63" s="854">
        <f t="shared" si="11"/>
        <v>3123.6374309452031</v>
      </c>
      <c r="I63" s="854">
        <f t="shared" si="11"/>
        <v>2318261</v>
      </c>
      <c r="J63" s="854">
        <f t="shared" si="11"/>
        <v>18204.72</v>
      </c>
      <c r="K63" s="854">
        <f t="shared" si="11"/>
        <v>12136.479999999998</v>
      </c>
      <c r="L63" s="854">
        <f t="shared" si="11"/>
        <v>30341.200000000004</v>
      </c>
      <c r="M63" s="854">
        <f t="shared" si="11"/>
        <v>18239.528033172006</v>
      </c>
      <c r="N63" s="854">
        <f t="shared" si="11"/>
        <v>12128.586415920001</v>
      </c>
      <c r="O63" s="854">
        <f t="shared" si="11"/>
        <v>30368.114449092005</v>
      </c>
      <c r="P63" s="854">
        <f t="shared" si="11"/>
        <v>1370.9922975036013</v>
      </c>
      <c r="Q63" s="854">
        <f t="shared" si="11"/>
        <v>1725.7306843496006</v>
      </c>
      <c r="R63" s="854">
        <f t="shared" si="11"/>
        <v>3096.7229818532023</v>
      </c>
    </row>
    <row r="64" spans="1:27">
      <c r="A64" s="855"/>
      <c r="B64" s="846"/>
      <c r="C64" s="846"/>
      <c r="D64" s="846"/>
      <c r="E64" s="846"/>
      <c r="F64" s="856"/>
      <c r="G64" s="856"/>
      <c r="H64" s="846"/>
      <c r="I64" s="846"/>
      <c r="J64" s="856"/>
      <c r="K64" s="856"/>
      <c r="L64" s="846"/>
      <c r="M64" s="856"/>
      <c r="N64" s="856"/>
      <c r="O64" s="846"/>
      <c r="P64" s="856"/>
      <c r="Q64" s="856"/>
      <c r="R64" s="846"/>
    </row>
    <row r="65" spans="1:18" ht="14.25" customHeight="1">
      <c r="A65" s="1402" t="s">
        <v>425</v>
      </c>
      <c r="B65" s="1402"/>
      <c r="C65" s="1402"/>
      <c r="D65" s="1402"/>
      <c r="E65" s="1402"/>
      <c r="F65" s="1402"/>
      <c r="G65" s="1402"/>
      <c r="H65" s="1402"/>
      <c r="I65" s="1402"/>
      <c r="J65" s="1402"/>
      <c r="K65" s="1402"/>
      <c r="L65" s="1402"/>
      <c r="M65" s="1402"/>
      <c r="N65" s="1402"/>
      <c r="O65" s="1402"/>
      <c r="P65" s="1402"/>
      <c r="Q65" s="1402"/>
      <c r="R65" s="1402"/>
    </row>
    <row r="66" spans="1:18" ht="15.75" customHeight="1">
      <c r="A66" s="857"/>
      <c r="B66" s="858"/>
      <c r="C66" s="859"/>
      <c r="D66" s="858"/>
      <c r="E66" s="860"/>
      <c r="F66" s="858"/>
      <c r="G66" s="858"/>
      <c r="H66" s="860"/>
      <c r="I66" s="860">
        <f>17707.9/I63</f>
        <v>7.6384410556015921E-3</v>
      </c>
      <c r="J66" s="858"/>
      <c r="K66" s="858"/>
      <c r="L66" s="860"/>
      <c r="M66" s="858"/>
      <c r="N66" s="858"/>
      <c r="O66" s="860"/>
      <c r="P66" s="859"/>
      <c r="Q66" s="858"/>
      <c r="R66" s="860"/>
    </row>
    <row r="67" spans="1:18" ht="15.75" customHeight="1">
      <c r="A67" s="400" t="s">
        <v>5</v>
      </c>
      <c r="B67" s="400"/>
      <c r="C67" s="400"/>
      <c r="D67" s="400"/>
      <c r="F67" s="400"/>
      <c r="G67" s="400"/>
      <c r="J67" s="400"/>
      <c r="K67" s="400"/>
      <c r="M67" s="400"/>
      <c r="N67" s="400"/>
      <c r="Q67" s="1384" t="s">
        <v>6</v>
      </c>
      <c r="R67" s="1384"/>
    </row>
    <row r="68" spans="1:18" ht="12.75" customHeight="1">
      <c r="A68" s="1384" t="s">
        <v>7</v>
      </c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</row>
    <row r="69" spans="1:18" ht="12.75" customHeight="1">
      <c r="A69" s="1384" t="s">
        <v>10</v>
      </c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</row>
    <row r="70" spans="1:18">
      <c r="A70" s="400"/>
      <c r="B70" s="400"/>
      <c r="C70" s="411"/>
      <c r="D70" s="411"/>
      <c r="E70" s="411"/>
      <c r="F70" s="400"/>
      <c r="G70" s="400"/>
      <c r="J70" s="400"/>
      <c r="K70" s="400"/>
      <c r="M70" s="400"/>
      <c r="N70" s="400"/>
      <c r="P70" s="1377" t="s">
        <v>55</v>
      </c>
      <c r="Q70" s="1377"/>
      <c r="R70" s="1377"/>
    </row>
  </sheetData>
  <autoFilter ref="A11:R63"/>
  <mergeCells count="19">
    <mergeCell ref="P70:R70"/>
    <mergeCell ref="P9:R9"/>
    <mergeCell ref="A63:B63"/>
    <mergeCell ref="A65:R65"/>
    <mergeCell ref="Q67:R67"/>
    <mergeCell ref="A68:R68"/>
    <mergeCell ref="A69:R69"/>
    <mergeCell ref="A9:A10"/>
    <mergeCell ref="B9:B10"/>
    <mergeCell ref="C9:E9"/>
    <mergeCell ref="F9:H9"/>
    <mergeCell ref="J9:L9"/>
    <mergeCell ref="M9:O9"/>
    <mergeCell ref="O8:R8"/>
    <mergeCell ref="Q1:R1"/>
    <mergeCell ref="A2:R2"/>
    <mergeCell ref="A3:R3"/>
    <mergeCell ref="A6:R6"/>
    <mergeCell ref="A7:C7"/>
  </mergeCells>
  <printOptions horizontalCentered="1"/>
  <pageMargins left="0.18" right="0.16" top="0.18" bottom="0" header="0.17" footer="0.16"/>
  <pageSetup paperSize="9" scale="75" orientation="landscape" r:id="rId1"/>
  <rowBreaks count="1" manualBreakCount="1">
    <brk id="36" max="1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1"/>
  <sheetViews>
    <sheetView view="pageBreakPreview" zoomScale="70" zoomScaleNormal="88" zoomScaleSheetLayoutView="70" workbookViewId="0">
      <pane xSplit="2" ySplit="11" topLeftCell="C18" activePane="bottomRight" state="frozen"/>
      <selection activeCell="J63" sqref="J63:K63"/>
      <selection pane="topRight" activeCell="J63" sqref="J63:K63"/>
      <selection pane="bottomLeft" activeCell="J63" sqref="J63:K63"/>
      <selection pane="bottomRight" activeCell="AB1" sqref="AB1:AU1048576"/>
    </sheetView>
  </sheetViews>
  <sheetFormatPr defaultColWidth="8.85546875" defaultRowHeight="12.75"/>
  <cols>
    <col min="1" max="1" width="8.85546875" style="81"/>
    <col min="2" max="2" width="17.5703125" style="81" customWidth="1"/>
    <col min="3" max="3" width="13.85546875" style="81" customWidth="1"/>
    <col min="4" max="4" width="11.28515625" style="81" customWidth="1"/>
    <col min="5" max="5" width="12.7109375" style="81" customWidth="1"/>
    <col min="6" max="6" width="12" style="81" customWidth="1"/>
    <col min="7" max="7" width="13.140625" style="81" customWidth="1"/>
    <col min="8" max="8" width="11" style="81" customWidth="1"/>
    <col min="9" max="9" width="9.85546875" style="81" customWidth="1"/>
    <col min="10" max="10" width="11" style="81" customWidth="1"/>
    <col min="11" max="11" width="12.28515625" style="81" customWidth="1"/>
    <col min="12" max="12" width="10.42578125" style="81" customWidth="1"/>
    <col min="13" max="13" width="12.28515625" style="81" customWidth="1"/>
    <col min="14" max="14" width="10.5703125" style="81" customWidth="1"/>
    <col min="15" max="15" width="11.5703125" style="81" customWidth="1"/>
    <col min="16" max="16" width="12.28515625" style="81" customWidth="1"/>
    <col min="17" max="17" width="9.85546875" style="81" customWidth="1"/>
    <col min="18" max="18" width="11.5703125" style="81" customWidth="1"/>
    <col min="19" max="19" width="11" style="81" customWidth="1"/>
    <col min="20" max="20" width="12.42578125" style="81" customWidth="1"/>
    <col min="21" max="21" width="11.140625" style="81" customWidth="1"/>
    <col min="22" max="22" width="11.85546875" style="81" customWidth="1"/>
    <col min="23" max="23" width="0" style="81" hidden="1" customWidth="1"/>
    <col min="24" max="24" width="13.140625" style="81" hidden="1" customWidth="1"/>
    <col min="25" max="25" width="0" style="81" hidden="1" customWidth="1"/>
    <col min="26" max="26" width="11.28515625" style="81" hidden="1" customWidth="1"/>
    <col min="27" max="27" width="0" style="81" hidden="1" customWidth="1"/>
    <col min="28" max="16384" width="8.85546875" style="81"/>
  </cols>
  <sheetData>
    <row r="1" spans="1:31" ht="15">
      <c r="T1" s="1404" t="s">
        <v>38</v>
      </c>
      <c r="U1" s="1404"/>
      <c r="V1" s="1404"/>
    </row>
    <row r="2" spans="1:31" ht="15.7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  <c r="S2" s="1405"/>
      <c r="T2" s="1405"/>
      <c r="U2" s="1405"/>
      <c r="V2" s="1405"/>
    </row>
    <row r="3" spans="1:31" ht="20.25">
      <c r="A3" s="1186" t="s">
        <v>507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  <c r="U3" s="1186"/>
      <c r="V3" s="1186"/>
    </row>
    <row r="4" spans="1:31" ht="15.75">
      <c r="A4" s="1406" t="s">
        <v>498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</row>
    <row r="5" spans="1:31">
      <c r="A5" s="258"/>
      <c r="B5" s="258"/>
      <c r="C5" s="297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U5" s="258"/>
    </row>
    <row r="6" spans="1:31" ht="15.75">
      <c r="A6" s="1407" t="s">
        <v>145</v>
      </c>
      <c r="B6" s="1407"/>
      <c r="C6" s="1407"/>
      <c r="D6" s="1407"/>
      <c r="E6" s="1407"/>
      <c r="F6" s="1407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387"/>
      <c r="X6" s="387"/>
      <c r="Y6" s="387"/>
      <c r="Z6" s="387"/>
    </row>
    <row r="7" spans="1:31" ht="15.75">
      <c r="A7" s="75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1403" t="s">
        <v>140</v>
      </c>
      <c r="Q7" s="1403"/>
      <c r="R7" s="1403"/>
      <c r="S7" s="1403"/>
      <c r="T7" s="1403"/>
      <c r="U7" s="1403"/>
      <c r="V7" s="1403"/>
      <c r="W7" s="387"/>
      <c r="X7" s="387"/>
      <c r="Y7" s="387"/>
      <c r="Z7" s="387"/>
    </row>
    <row r="8" spans="1:3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411" t="s">
        <v>512</v>
      </c>
      <c r="Q8" s="1411"/>
      <c r="R8" s="1411"/>
      <c r="S8" s="1411"/>
      <c r="T8" s="1411"/>
      <c r="U8" s="1411"/>
      <c r="V8" s="1411"/>
      <c r="W8" s="387"/>
      <c r="X8" s="387"/>
      <c r="Y8" s="387"/>
      <c r="Z8" s="387"/>
    </row>
    <row r="9" spans="1:31" ht="28.5" customHeight="1">
      <c r="A9" s="1412" t="s">
        <v>15</v>
      </c>
      <c r="B9" s="1414" t="s">
        <v>127</v>
      </c>
      <c r="C9" s="1414" t="s">
        <v>250</v>
      </c>
      <c r="D9" s="1414" t="s">
        <v>308</v>
      </c>
      <c r="E9" s="1416" t="s">
        <v>513</v>
      </c>
      <c r="F9" s="1416"/>
      <c r="G9" s="1416"/>
      <c r="H9" s="1417" t="s">
        <v>514</v>
      </c>
      <c r="I9" s="1418"/>
      <c r="J9" s="1419"/>
      <c r="K9" s="1420" t="s">
        <v>252</v>
      </c>
      <c r="L9" s="1421"/>
      <c r="M9" s="1422"/>
      <c r="N9" s="1408" t="s">
        <v>93</v>
      </c>
      <c r="O9" s="1423"/>
      <c r="P9" s="1409"/>
      <c r="Q9" s="1424" t="s">
        <v>515</v>
      </c>
      <c r="R9" s="1424"/>
      <c r="S9" s="1424"/>
      <c r="T9" s="1414" t="s">
        <v>156</v>
      </c>
      <c r="U9" s="1414" t="s">
        <v>289</v>
      </c>
      <c r="V9" s="1414" t="s">
        <v>253</v>
      </c>
      <c r="W9" s="387"/>
      <c r="X9" s="387"/>
      <c r="Y9" s="387"/>
      <c r="Z9" s="387"/>
    </row>
    <row r="10" spans="1:31" ht="60" customHeight="1">
      <c r="A10" s="1413"/>
      <c r="B10" s="1415"/>
      <c r="C10" s="1415"/>
      <c r="D10" s="1415"/>
      <c r="E10" s="762" t="s">
        <v>105</v>
      </c>
      <c r="F10" s="762" t="s">
        <v>128</v>
      </c>
      <c r="G10" s="762" t="s">
        <v>9</v>
      </c>
      <c r="H10" s="762" t="s">
        <v>105</v>
      </c>
      <c r="I10" s="762" t="s">
        <v>128</v>
      </c>
      <c r="J10" s="762" t="s">
        <v>9</v>
      </c>
      <c r="K10" s="762" t="s">
        <v>105</v>
      </c>
      <c r="L10" s="762" t="s">
        <v>128</v>
      </c>
      <c r="M10" s="762" t="s">
        <v>9</v>
      </c>
      <c r="N10" s="762" t="s">
        <v>105</v>
      </c>
      <c r="O10" s="762" t="s">
        <v>128</v>
      </c>
      <c r="P10" s="762" t="s">
        <v>9</v>
      </c>
      <c r="Q10" s="762" t="s">
        <v>147</v>
      </c>
      <c r="R10" s="762" t="s">
        <v>135</v>
      </c>
      <c r="S10" s="762" t="s">
        <v>136</v>
      </c>
      <c r="T10" s="1415"/>
      <c r="U10" s="1415"/>
      <c r="V10" s="1415"/>
      <c r="W10" s="387"/>
      <c r="X10" s="387" t="s">
        <v>556</v>
      </c>
      <c r="Y10" s="387"/>
      <c r="Z10" s="387" t="s">
        <v>557</v>
      </c>
    </row>
    <row r="11" spans="1:31">
      <c r="A11" s="761">
        <v>1</v>
      </c>
      <c r="B11" s="762">
        <v>2</v>
      </c>
      <c r="C11" s="389">
        <v>3</v>
      </c>
      <c r="D11" s="762">
        <v>4</v>
      </c>
      <c r="E11" s="762">
        <v>5</v>
      </c>
      <c r="F11" s="389">
        <v>6</v>
      </c>
      <c r="G11" s="762">
        <v>7</v>
      </c>
      <c r="H11" s="762">
        <v>8</v>
      </c>
      <c r="I11" s="389">
        <v>9</v>
      </c>
      <c r="J11" s="762">
        <v>10</v>
      </c>
      <c r="K11" s="762">
        <v>11</v>
      </c>
      <c r="L11" s="389">
        <v>12</v>
      </c>
      <c r="M11" s="762">
        <v>13</v>
      </c>
      <c r="N11" s="762">
        <v>14</v>
      </c>
      <c r="O11" s="389">
        <v>15</v>
      </c>
      <c r="P11" s="762">
        <v>16</v>
      </c>
      <c r="Q11" s="762">
        <v>17</v>
      </c>
      <c r="R11" s="389">
        <v>18</v>
      </c>
      <c r="S11" s="762">
        <v>19</v>
      </c>
      <c r="T11" s="762">
        <v>20</v>
      </c>
      <c r="U11" s="389">
        <v>21</v>
      </c>
      <c r="V11" s="762">
        <v>22</v>
      </c>
      <c r="W11" s="387"/>
      <c r="X11" s="387"/>
      <c r="Y11" s="387"/>
      <c r="Z11" s="387"/>
    </row>
    <row r="12" spans="1:31" s="348" customFormat="1" ht="25.15" customHeight="1">
      <c r="A12" s="761">
        <v>1</v>
      </c>
      <c r="B12" s="390" t="s">
        <v>444</v>
      </c>
      <c r="C12" s="391">
        <v>1006</v>
      </c>
      <c r="D12" s="392">
        <v>908</v>
      </c>
      <c r="E12" s="393">
        <v>60.36</v>
      </c>
      <c r="F12" s="394">
        <v>100.60000000000001</v>
      </c>
      <c r="G12" s="395">
        <v>160.96</v>
      </c>
      <c r="H12" s="393">
        <v>4.8899999999999997</v>
      </c>
      <c r="I12" s="394">
        <v>4.5626430281189911</v>
      </c>
      <c r="J12" s="395">
        <f>H12+I12</f>
        <v>9.4526430281189917</v>
      </c>
      <c r="K12" s="393">
        <v>69.160854901960789</v>
      </c>
      <c r="L12" s="394">
        <v>105.77189019607843</v>
      </c>
      <c r="M12" s="395">
        <f>K12+L12</f>
        <v>174.93274509803922</v>
      </c>
      <c r="N12" s="393">
        <v>54.48</v>
      </c>
      <c r="O12" s="394">
        <v>90.800000000000011</v>
      </c>
      <c r="P12" s="395">
        <v>145.28</v>
      </c>
      <c r="Q12" s="393">
        <f>H12+K12-N12</f>
        <v>19.570854901960793</v>
      </c>
      <c r="R12" s="393">
        <f>I12+L12-O12</f>
        <v>19.534533224197418</v>
      </c>
      <c r="S12" s="395">
        <f>Q12+R12</f>
        <v>39.105388126158211</v>
      </c>
      <c r="T12" s="396" t="s">
        <v>539</v>
      </c>
      <c r="U12" s="391">
        <v>908</v>
      </c>
      <c r="V12" s="392">
        <v>908</v>
      </c>
      <c r="W12" s="397">
        <v>6.1860154667648687E-2</v>
      </c>
      <c r="X12" s="397">
        <f>C12*W12</f>
        <v>62.231315595654578</v>
      </c>
      <c r="Y12" s="397">
        <v>0.1013087566088855</v>
      </c>
      <c r="Z12" s="397">
        <f>C12*Y12</f>
        <v>101.91660914853881</v>
      </c>
      <c r="AA12" s="347"/>
      <c r="AB12" s="1130"/>
      <c r="AC12" s="1130"/>
      <c r="AD12" s="1130"/>
      <c r="AE12" s="1130"/>
    </row>
    <row r="13" spans="1:31" s="348" customFormat="1" ht="25.15" customHeight="1">
      <c r="A13" s="761">
        <v>2</v>
      </c>
      <c r="B13" s="390" t="s">
        <v>446</v>
      </c>
      <c r="C13" s="391">
        <v>2198</v>
      </c>
      <c r="D13" s="392">
        <v>2074</v>
      </c>
      <c r="E13" s="393">
        <v>131.88</v>
      </c>
      <c r="F13" s="394">
        <v>219.8</v>
      </c>
      <c r="G13" s="395">
        <v>351.68</v>
      </c>
      <c r="H13" s="393">
        <v>11.74</v>
      </c>
      <c r="I13" s="394">
        <v>10.985026698582203</v>
      </c>
      <c r="J13" s="395">
        <f t="shared" ref="J13:J62" si="0">H13+I13</f>
        <v>22.725026698582205</v>
      </c>
      <c r="K13" s="393">
        <v>138.18805490196078</v>
      </c>
      <c r="L13" s="394">
        <v>223.30469019607841</v>
      </c>
      <c r="M13" s="395">
        <f t="shared" ref="M13:M62" si="1">K13+L13</f>
        <v>361.49274509803922</v>
      </c>
      <c r="N13" s="393">
        <v>124.44</v>
      </c>
      <c r="O13" s="394">
        <v>207.4</v>
      </c>
      <c r="P13" s="395">
        <v>331.84000000000003</v>
      </c>
      <c r="Q13" s="393">
        <f t="shared" ref="Q13:R62" si="2">H13+K13-N13</f>
        <v>25.488054901960794</v>
      </c>
      <c r="R13" s="393">
        <f t="shared" si="2"/>
        <v>26.889716894660609</v>
      </c>
      <c r="S13" s="395">
        <f t="shared" ref="S13:S62" si="3">Q13+R13</f>
        <v>52.377771796621403</v>
      </c>
      <c r="T13" s="396" t="s">
        <v>539</v>
      </c>
      <c r="U13" s="391">
        <v>2074</v>
      </c>
      <c r="V13" s="392">
        <v>2074</v>
      </c>
      <c r="W13" s="397">
        <v>6.1860154667648687E-2</v>
      </c>
      <c r="X13" s="397">
        <f t="shared" ref="X13:X62" si="4">C13*W13</f>
        <v>135.9686199594918</v>
      </c>
      <c r="Y13" s="397">
        <v>0.1013087566088855</v>
      </c>
      <c r="Z13" s="397">
        <f t="shared" ref="Z13:Z62" si="5">C13*Y13</f>
        <v>222.67664702633033</v>
      </c>
      <c r="AA13" s="347"/>
      <c r="AB13" s="1130"/>
      <c r="AC13" s="1130"/>
      <c r="AD13" s="1130"/>
      <c r="AE13" s="1130"/>
    </row>
    <row r="14" spans="1:31" s="348" customFormat="1" ht="25.15" customHeight="1">
      <c r="A14" s="761">
        <v>3</v>
      </c>
      <c r="B14" s="390" t="s">
        <v>445</v>
      </c>
      <c r="C14" s="391">
        <v>3322</v>
      </c>
      <c r="D14" s="392">
        <v>3158</v>
      </c>
      <c r="E14" s="393">
        <v>199.32</v>
      </c>
      <c r="F14" s="394">
        <v>332.2</v>
      </c>
      <c r="G14" s="395">
        <v>531.52</v>
      </c>
      <c r="H14" s="393">
        <v>17.21</v>
      </c>
      <c r="I14" s="394">
        <v>16.107161532998418</v>
      </c>
      <c r="J14" s="395">
        <f t="shared" si="0"/>
        <v>33.317161532998419</v>
      </c>
      <c r="K14" s="393">
        <v>202.36085490196078</v>
      </c>
      <c r="L14" s="394">
        <v>332.57189019607841</v>
      </c>
      <c r="M14" s="395">
        <f t="shared" si="1"/>
        <v>534.93274509803916</v>
      </c>
      <c r="N14" s="393">
        <v>189.48</v>
      </c>
      <c r="O14" s="394">
        <v>315.8</v>
      </c>
      <c r="P14" s="395">
        <v>505.28</v>
      </c>
      <c r="Q14" s="393">
        <f t="shared" si="2"/>
        <v>30.090854901960796</v>
      </c>
      <c r="R14" s="393">
        <f t="shared" si="2"/>
        <v>32.879051729076821</v>
      </c>
      <c r="S14" s="395">
        <f t="shared" si="3"/>
        <v>62.969906631037617</v>
      </c>
      <c r="T14" s="396" t="s">
        <v>539</v>
      </c>
      <c r="U14" s="391">
        <v>3158</v>
      </c>
      <c r="V14" s="392">
        <v>3158</v>
      </c>
      <c r="W14" s="397">
        <v>6.1860154667648687E-2</v>
      </c>
      <c r="X14" s="397">
        <f t="shared" si="4"/>
        <v>205.49943380592893</v>
      </c>
      <c r="Y14" s="397">
        <v>0.1013087566088855</v>
      </c>
      <c r="Z14" s="397">
        <f t="shared" si="5"/>
        <v>336.54768945471761</v>
      </c>
      <c r="AA14" s="347"/>
      <c r="AB14" s="1130"/>
      <c r="AC14" s="1130"/>
      <c r="AD14" s="1130"/>
      <c r="AE14" s="1130"/>
    </row>
    <row r="15" spans="1:31" s="348" customFormat="1" ht="25.15" customHeight="1">
      <c r="A15" s="761">
        <v>4</v>
      </c>
      <c r="B15" s="390" t="s">
        <v>447</v>
      </c>
      <c r="C15" s="391">
        <v>6338</v>
      </c>
      <c r="D15" s="392">
        <v>2049</v>
      </c>
      <c r="E15" s="393">
        <v>380.28</v>
      </c>
      <c r="F15" s="394">
        <v>633.80000000000007</v>
      </c>
      <c r="G15" s="395">
        <v>1014.08</v>
      </c>
      <c r="H15" s="393">
        <v>33.82</v>
      </c>
      <c r="I15" s="394">
        <v>31.660527395638809</v>
      </c>
      <c r="J15" s="395">
        <f t="shared" si="0"/>
        <v>65.480527395638802</v>
      </c>
      <c r="K15" s="393">
        <v>136.70805490196079</v>
      </c>
      <c r="L15" s="394">
        <v>220.78469019607843</v>
      </c>
      <c r="M15" s="395">
        <f t="shared" si="1"/>
        <v>357.49274509803922</v>
      </c>
      <c r="N15" s="393">
        <v>122.94</v>
      </c>
      <c r="O15" s="394">
        <v>204.9</v>
      </c>
      <c r="P15" s="395">
        <v>327.84000000000003</v>
      </c>
      <c r="Q15" s="393">
        <f t="shared" si="2"/>
        <v>47.588054901960788</v>
      </c>
      <c r="R15" s="393">
        <f t="shared" si="2"/>
        <v>47.545217591717233</v>
      </c>
      <c r="S15" s="395">
        <f t="shared" si="3"/>
        <v>95.133272493678021</v>
      </c>
      <c r="T15" s="396" t="s">
        <v>539</v>
      </c>
      <c r="U15" s="391">
        <v>2049</v>
      </c>
      <c r="V15" s="392">
        <v>2049</v>
      </c>
      <c r="W15" s="397">
        <v>6.1860154667648687E-2</v>
      </c>
      <c r="X15" s="397">
        <f t="shared" si="4"/>
        <v>392.06966028355737</v>
      </c>
      <c r="Y15" s="397">
        <v>0.1013087566088855</v>
      </c>
      <c r="Z15" s="397">
        <f t="shared" si="5"/>
        <v>642.09489938711624</v>
      </c>
      <c r="AA15" s="347"/>
      <c r="AB15" s="1130"/>
      <c r="AC15" s="1130"/>
      <c r="AD15" s="1130"/>
      <c r="AE15" s="1130"/>
    </row>
    <row r="16" spans="1:31" s="348" customFormat="1" ht="25.15" customHeight="1">
      <c r="A16" s="761">
        <v>5</v>
      </c>
      <c r="B16" s="390" t="s">
        <v>448</v>
      </c>
      <c r="C16" s="391">
        <v>5092</v>
      </c>
      <c r="D16" s="392">
        <v>4221</v>
      </c>
      <c r="E16" s="393">
        <v>305.52</v>
      </c>
      <c r="F16" s="394">
        <v>509.2</v>
      </c>
      <c r="G16" s="395">
        <v>814.72</v>
      </c>
      <c r="H16" s="393">
        <v>22.89</v>
      </c>
      <c r="I16" s="394">
        <v>21.426257726806398</v>
      </c>
      <c r="J16" s="395">
        <f t="shared" si="0"/>
        <v>44.316257726806398</v>
      </c>
      <c r="K16" s="393">
        <v>265.29045490196074</v>
      </c>
      <c r="L16" s="394">
        <v>439.72229019607846</v>
      </c>
      <c r="M16" s="395">
        <f t="shared" si="1"/>
        <v>705.0127450980392</v>
      </c>
      <c r="N16" s="393">
        <v>253.26</v>
      </c>
      <c r="O16" s="394">
        <v>422.1</v>
      </c>
      <c r="P16" s="395">
        <v>675.36</v>
      </c>
      <c r="Q16" s="393">
        <f t="shared" si="2"/>
        <v>34.920454901960738</v>
      </c>
      <c r="R16" s="393">
        <f t="shared" si="2"/>
        <v>39.048547922884836</v>
      </c>
      <c r="S16" s="395">
        <f t="shared" si="3"/>
        <v>73.969002824845575</v>
      </c>
      <c r="T16" s="396" t="s">
        <v>539</v>
      </c>
      <c r="U16" s="391">
        <v>4221</v>
      </c>
      <c r="V16" s="392">
        <v>4221</v>
      </c>
      <c r="W16" s="397">
        <v>6.1860154667648687E-2</v>
      </c>
      <c r="X16" s="397">
        <f t="shared" si="4"/>
        <v>314.99190756766711</v>
      </c>
      <c r="Y16" s="397">
        <v>0.1013087566088855</v>
      </c>
      <c r="Z16" s="397">
        <f t="shared" si="5"/>
        <v>515.86418865244491</v>
      </c>
      <c r="AA16" s="347"/>
      <c r="AB16" s="1130"/>
      <c r="AC16" s="1130"/>
      <c r="AD16" s="1130"/>
      <c r="AE16" s="1130"/>
    </row>
    <row r="17" spans="1:31" s="348" customFormat="1" ht="25.15" customHeight="1">
      <c r="A17" s="761">
        <v>6</v>
      </c>
      <c r="B17" s="390" t="s">
        <v>449</v>
      </c>
      <c r="C17" s="391">
        <v>3679</v>
      </c>
      <c r="D17" s="392">
        <v>3553</v>
      </c>
      <c r="E17" s="393">
        <v>220.74</v>
      </c>
      <c r="F17" s="394">
        <v>367.9</v>
      </c>
      <c r="G17" s="395">
        <v>588.64</v>
      </c>
      <c r="H17" s="393">
        <v>19.63</v>
      </c>
      <c r="I17" s="394">
        <v>18.376521030065504</v>
      </c>
      <c r="J17" s="395">
        <f t="shared" si="0"/>
        <v>38.0065210300655</v>
      </c>
      <c r="K17" s="393">
        <v>225.74485490196079</v>
      </c>
      <c r="L17" s="394">
        <v>372.38789019607839</v>
      </c>
      <c r="M17" s="395">
        <f t="shared" si="1"/>
        <v>598.13274509803921</v>
      </c>
      <c r="N17" s="393">
        <v>213.18</v>
      </c>
      <c r="O17" s="394">
        <v>355.3</v>
      </c>
      <c r="P17" s="395">
        <v>568.48</v>
      </c>
      <c r="Q17" s="393">
        <f t="shared" si="2"/>
        <v>32.194854901960781</v>
      </c>
      <c r="R17" s="393">
        <f t="shared" si="2"/>
        <v>35.464411226143909</v>
      </c>
      <c r="S17" s="395">
        <f t="shared" si="3"/>
        <v>67.65926612810469</v>
      </c>
      <c r="T17" s="396" t="s">
        <v>539</v>
      </c>
      <c r="U17" s="391">
        <v>3553</v>
      </c>
      <c r="V17" s="392">
        <v>3553</v>
      </c>
      <c r="W17" s="397">
        <v>6.1860154667648687E-2</v>
      </c>
      <c r="X17" s="397">
        <f t="shared" si="4"/>
        <v>227.58350902227951</v>
      </c>
      <c r="Y17" s="397">
        <v>0.1013087566088855</v>
      </c>
      <c r="Z17" s="397">
        <f t="shared" si="5"/>
        <v>372.71491556408972</v>
      </c>
      <c r="AA17" s="347"/>
      <c r="AB17" s="1130"/>
      <c r="AC17" s="1130"/>
      <c r="AD17" s="1130"/>
      <c r="AE17" s="1130"/>
    </row>
    <row r="18" spans="1:31" s="348" customFormat="1" ht="25.15" customHeight="1">
      <c r="A18" s="761">
        <v>7</v>
      </c>
      <c r="B18" s="390" t="s">
        <v>450</v>
      </c>
      <c r="C18" s="391">
        <v>3656</v>
      </c>
      <c r="D18" s="392">
        <v>3612</v>
      </c>
      <c r="E18" s="393">
        <v>219.36</v>
      </c>
      <c r="F18" s="394">
        <v>365.59999999999997</v>
      </c>
      <c r="G18" s="395">
        <v>584.96</v>
      </c>
      <c r="H18" s="393">
        <v>19.510000000000002</v>
      </c>
      <c r="I18" s="394">
        <v>18.266268248415145</v>
      </c>
      <c r="J18" s="395">
        <f t="shared" si="0"/>
        <v>37.77626824841515</v>
      </c>
      <c r="K18" s="393">
        <v>229.23765490196075</v>
      </c>
      <c r="L18" s="394">
        <v>378.33509019607845</v>
      </c>
      <c r="M18" s="395">
        <f t="shared" si="1"/>
        <v>607.57274509803915</v>
      </c>
      <c r="N18" s="393">
        <v>216.72</v>
      </c>
      <c r="O18" s="394">
        <v>361.20000000000005</v>
      </c>
      <c r="P18" s="395">
        <v>577.92000000000007</v>
      </c>
      <c r="Q18" s="393">
        <f t="shared" si="2"/>
        <v>32.027654901960744</v>
      </c>
      <c r="R18" s="393">
        <f t="shared" si="2"/>
        <v>35.401358444493553</v>
      </c>
      <c r="S18" s="395">
        <f t="shared" si="3"/>
        <v>67.429013346454298</v>
      </c>
      <c r="T18" s="396" t="s">
        <v>539</v>
      </c>
      <c r="U18" s="391">
        <v>3612</v>
      </c>
      <c r="V18" s="392">
        <v>3612</v>
      </c>
      <c r="W18" s="397">
        <v>6.1860154667648687E-2</v>
      </c>
      <c r="X18" s="397">
        <f t="shared" si="4"/>
        <v>226.16072546492359</v>
      </c>
      <c r="Y18" s="397">
        <v>0.1013087566088855</v>
      </c>
      <c r="Z18" s="397">
        <f t="shared" si="5"/>
        <v>370.38481416208538</v>
      </c>
      <c r="AA18" s="347"/>
      <c r="AB18" s="1130"/>
      <c r="AC18" s="1130"/>
      <c r="AD18" s="1130"/>
      <c r="AE18" s="1130"/>
    </row>
    <row r="19" spans="1:31" s="348" customFormat="1" ht="25.15" customHeight="1">
      <c r="A19" s="761">
        <v>8</v>
      </c>
      <c r="B19" s="390" t="s">
        <v>451</v>
      </c>
      <c r="C19" s="391">
        <v>2646</v>
      </c>
      <c r="D19" s="392">
        <v>2646</v>
      </c>
      <c r="E19" s="393">
        <v>158.76</v>
      </c>
      <c r="F19" s="394">
        <v>264.60000000000002</v>
      </c>
      <c r="G19" s="395">
        <v>423.36</v>
      </c>
      <c r="H19" s="393">
        <v>14.13</v>
      </c>
      <c r="I19" s="394">
        <v>13.222993923770943</v>
      </c>
      <c r="J19" s="395">
        <f t="shared" si="0"/>
        <v>27.352993923770946</v>
      </c>
      <c r="K19" s="393">
        <v>172.05045490196079</v>
      </c>
      <c r="L19" s="394">
        <v>280.96229019607841</v>
      </c>
      <c r="M19" s="395">
        <f t="shared" si="1"/>
        <v>453.0127450980392</v>
      </c>
      <c r="N19" s="393">
        <v>158.76</v>
      </c>
      <c r="O19" s="394">
        <v>264.60000000000002</v>
      </c>
      <c r="P19" s="395">
        <v>423.36</v>
      </c>
      <c r="Q19" s="393">
        <f t="shared" si="2"/>
        <v>27.420454901960795</v>
      </c>
      <c r="R19" s="393">
        <f t="shared" si="2"/>
        <v>29.585284119849348</v>
      </c>
      <c r="S19" s="395">
        <f t="shared" si="3"/>
        <v>57.005739021810143</v>
      </c>
      <c r="T19" s="396" t="s">
        <v>539</v>
      </c>
      <c r="U19" s="391">
        <v>2646</v>
      </c>
      <c r="V19" s="392">
        <v>2646</v>
      </c>
      <c r="W19" s="397">
        <v>6.1860154667648687E-2</v>
      </c>
      <c r="X19" s="397">
        <f t="shared" si="4"/>
        <v>163.68196925059843</v>
      </c>
      <c r="Y19" s="397">
        <v>0.1013087566088855</v>
      </c>
      <c r="Z19" s="397">
        <f t="shared" si="5"/>
        <v>268.06296998711105</v>
      </c>
      <c r="AA19" s="347"/>
      <c r="AB19" s="1130"/>
      <c r="AC19" s="1130"/>
      <c r="AD19" s="1130"/>
      <c r="AE19" s="1130"/>
    </row>
    <row r="20" spans="1:31" s="348" customFormat="1" ht="25.15" customHeight="1">
      <c r="A20" s="761">
        <v>9</v>
      </c>
      <c r="B20" s="390" t="s">
        <v>452</v>
      </c>
      <c r="C20" s="391">
        <v>2261</v>
      </c>
      <c r="D20" s="392">
        <v>1892</v>
      </c>
      <c r="E20" s="393">
        <v>135.66</v>
      </c>
      <c r="F20" s="394">
        <v>226.10000000000002</v>
      </c>
      <c r="G20" s="395">
        <v>361.76</v>
      </c>
      <c r="H20" s="393">
        <v>10.69</v>
      </c>
      <c r="I20" s="394">
        <v>10.005916037562145</v>
      </c>
      <c r="J20" s="395">
        <f t="shared" si="0"/>
        <v>20.695916037562142</v>
      </c>
      <c r="K20" s="393">
        <v>127.4136549019608</v>
      </c>
      <c r="L20" s="394">
        <v>204.95909019607845</v>
      </c>
      <c r="M20" s="395">
        <f t="shared" si="1"/>
        <v>332.37274509803922</v>
      </c>
      <c r="N20" s="393">
        <v>113.52</v>
      </c>
      <c r="O20" s="394">
        <v>189.2</v>
      </c>
      <c r="P20" s="395">
        <v>302.71999999999997</v>
      </c>
      <c r="Q20" s="393">
        <f t="shared" si="2"/>
        <v>24.583654901960799</v>
      </c>
      <c r="R20" s="393">
        <f t="shared" si="2"/>
        <v>25.765006233640605</v>
      </c>
      <c r="S20" s="395">
        <f t="shared" si="3"/>
        <v>50.348661135601404</v>
      </c>
      <c r="T20" s="396" t="s">
        <v>539</v>
      </c>
      <c r="U20" s="391">
        <v>1892</v>
      </c>
      <c r="V20" s="392">
        <v>1892</v>
      </c>
      <c r="W20" s="397">
        <v>6.1860154667648687E-2</v>
      </c>
      <c r="X20" s="397">
        <f t="shared" si="4"/>
        <v>139.86580970355368</v>
      </c>
      <c r="Y20" s="397">
        <v>0.1013087566088855</v>
      </c>
      <c r="Z20" s="397">
        <f t="shared" si="5"/>
        <v>229.0590986926901</v>
      </c>
      <c r="AA20" s="347"/>
      <c r="AB20" s="1130"/>
      <c r="AC20" s="1130"/>
      <c r="AD20" s="1130"/>
      <c r="AE20" s="1130"/>
    </row>
    <row r="21" spans="1:31" s="348" customFormat="1" ht="25.15" customHeight="1">
      <c r="A21" s="761">
        <v>10</v>
      </c>
      <c r="B21" s="390" t="s">
        <v>453</v>
      </c>
      <c r="C21" s="391">
        <v>1262</v>
      </c>
      <c r="D21" s="392">
        <v>1124</v>
      </c>
      <c r="E21" s="393">
        <v>75.72</v>
      </c>
      <c r="F21" s="394">
        <v>126.19999999999999</v>
      </c>
      <c r="G21" s="395">
        <v>201.92</v>
      </c>
      <c r="H21" s="393">
        <v>6.75</v>
      </c>
      <c r="I21" s="394">
        <v>6.3121308888129022</v>
      </c>
      <c r="J21" s="395">
        <f t="shared" si="0"/>
        <v>13.062130888812902</v>
      </c>
      <c r="K21" s="393">
        <v>81.948054901960788</v>
      </c>
      <c r="L21" s="394">
        <v>127.54469019607843</v>
      </c>
      <c r="M21" s="395">
        <f t="shared" si="1"/>
        <v>209.49274509803922</v>
      </c>
      <c r="N21" s="393">
        <v>67.44</v>
      </c>
      <c r="O21" s="394">
        <v>112.4</v>
      </c>
      <c r="P21" s="395">
        <v>179.84</v>
      </c>
      <c r="Q21" s="393">
        <f t="shared" si="2"/>
        <v>21.25805490196079</v>
      </c>
      <c r="R21" s="393">
        <f t="shared" si="2"/>
        <v>21.456821084891345</v>
      </c>
      <c r="S21" s="395">
        <f t="shared" si="3"/>
        <v>42.714875986852135</v>
      </c>
      <c r="T21" s="396" t="s">
        <v>539</v>
      </c>
      <c r="U21" s="391">
        <v>1124</v>
      </c>
      <c r="V21" s="392">
        <v>1124</v>
      </c>
      <c r="W21" s="397">
        <v>6.1860154667648687E-2</v>
      </c>
      <c r="X21" s="397">
        <f t="shared" si="4"/>
        <v>78.067515190572649</v>
      </c>
      <c r="Y21" s="397">
        <v>0.1013087566088855</v>
      </c>
      <c r="Z21" s="397">
        <f t="shared" si="5"/>
        <v>127.8516508404135</v>
      </c>
      <c r="AA21" s="347"/>
      <c r="AB21" s="1130"/>
      <c r="AC21" s="1130"/>
      <c r="AD21" s="1130"/>
      <c r="AE21" s="1130"/>
    </row>
    <row r="22" spans="1:31" s="348" customFormat="1" ht="25.15" customHeight="1">
      <c r="A22" s="761">
        <v>11</v>
      </c>
      <c r="B22" s="390" t="s">
        <v>454</v>
      </c>
      <c r="C22" s="391">
        <v>4306</v>
      </c>
      <c r="D22" s="392">
        <v>4262</v>
      </c>
      <c r="E22" s="393">
        <v>258.36</v>
      </c>
      <c r="F22" s="394">
        <v>430.6</v>
      </c>
      <c r="G22" s="395">
        <v>688.96</v>
      </c>
      <c r="H22" s="393">
        <v>22.91</v>
      </c>
      <c r="I22" s="394">
        <v>21.441953862745606</v>
      </c>
      <c r="J22" s="395">
        <f t="shared" si="0"/>
        <v>44.351953862745603</v>
      </c>
      <c r="K22" s="393">
        <v>267.71765490196071</v>
      </c>
      <c r="L22" s="394">
        <v>443.85509019607844</v>
      </c>
      <c r="M22" s="395">
        <f t="shared" si="1"/>
        <v>711.57274509803915</v>
      </c>
      <c r="N22" s="393">
        <v>255.72</v>
      </c>
      <c r="O22" s="394">
        <v>426.2</v>
      </c>
      <c r="P22" s="395">
        <v>681.92</v>
      </c>
      <c r="Q22" s="393">
        <f t="shared" si="2"/>
        <v>34.90765490196074</v>
      </c>
      <c r="R22" s="393">
        <f t="shared" si="2"/>
        <v>39.097044058824054</v>
      </c>
      <c r="S22" s="395">
        <f t="shared" si="3"/>
        <v>74.004698960784793</v>
      </c>
      <c r="T22" s="396" t="s">
        <v>539</v>
      </c>
      <c r="U22" s="391">
        <v>4262</v>
      </c>
      <c r="V22" s="392">
        <v>4262</v>
      </c>
      <c r="W22" s="397">
        <v>6.1860154667648687E-2</v>
      </c>
      <c r="X22" s="397">
        <f t="shared" si="4"/>
        <v>266.36982599889524</v>
      </c>
      <c r="Y22" s="397">
        <v>0.1013087566088855</v>
      </c>
      <c r="Z22" s="397">
        <f t="shared" si="5"/>
        <v>436.23550595786094</v>
      </c>
      <c r="AA22" s="347"/>
      <c r="AB22" s="1130"/>
      <c r="AC22" s="1130"/>
      <c r="AD22" s="1130"/>
      <c r="AE22" s="1130"/>
    </row>
    <row r="23" spans="1:31" s="348" customFormat="1" ht="25.15" customHeight="1">
      <c r="A23" s="761">
        <v>12</v>
      </c>
      <c r="B23" s="390" t="s">
        <v>455</v>
      </c>
      <c r="C23" s="391">
        <v>4699</v>
      </c>
      <c r="D23" s="392">
        <v>4613</v>
      </c>
      <c r="E23" s="393">
        <v>281.94</v>
      </c>
      <c r="F23" s="394">
        <v>469.9</v>
      </c>
      <c r="G23" s="395">
        <v>751.83999999999992</v>
      </c>
      <c r="H23" s="393">
        <v>25.08</v>
      </c>
      <c r="I23" s="394">
        <v>23.479035694557666</v>
      </c>
      <c r="J23" s="395">
        <f t="shared" si="0"/>
        <v>48.559035694557664</v>
      </c>
      <c r="K23" s="393">
        <v>288.49685490196077</v>
      </c>
      <c r="L23" s="394">
        <v>479.23589019607846</v>
      </c>
      <c r="M23" s="395">
        <f t="shared" si="1"/>
        <v>767.73274509803923</v>
      </c>
      <c r="N23" s="393">
        <v>276.77999999999997</v>
      </c>
      <c r="O23" s="394">
        <v>461.3</v>
      </c>
      <c r="P23" s="395">
        <v>738.07999999999993</v>
      </c>
      <c r="Q23" s="393">
        <f t="shared" si="2"/>
        <v>36.796854901960785</v>
      </c>
      <c r="R23" s="393">
        <f t="shared" si="2"/>
        <v>41.414925890636084</v>
      </c>
      <c r="S23" s="395">
        <f t="shared" si="3"/>
        <v>78.211780792596869</v>
      </c>
      <c r="T23" s="396" t="s">
        <v>539</v>
      </c>
      <c r="U23" s="391">
        <v>4613</v>
      </c>
      <c r="V23" s="392">
        <v>4613</v>
      </c>
      <c r="W23" s="397">
        <v>6.1860154667648687E-2</v>
      </c>
      <c r="X23" s="397">
        <f t="shared" si="4"/>
        <v>290.6808667832812</v>
      </c>
      <c r="Y23" s="397">
        <v>0.1013087566088855</v>
      </c>
      <c r="Z23" s="397">
        <f t="shared" si="5"/>
        <v>476.04984730515298</v>
      </c>
      <c r="AA23" s="347"/>
      <c r="AB23" s="1130"/>
      <c r="AC23" s="1130"/>
      <c r="AD23" s="1130"/>
      <c r="AE23" s="1130"/>
    </row>
    <row r="24" spans="1:31" s="348" customFormat="1" ht="25.15" customHeight="1">
      <c r="A24" s="761">
        <v>13</v>
      </c>
      <c r="B24" s="390" t="s">
        <v>456</v>
      </c>
      <c r="C24" s="391">
        <v>2977</v>
      </c>
      <c r="D24" s="392">
        <v>2533</v>
      </c>
      <c r="E24" s="393">
        <v>178.62</v>
      </c>
      <c r="F24" s="394">
        <v>297.7</v>
      </c>
      <c r="G24" s="395">
        <v>476.32</v>
      </c>
      <c r="H24" s="393">
        <v>15.91</v>
      </c>
      <c r="I24" s="394">
        <v>14.871849172738493</v>
      </c>
      <c r="J24" s="395">
        <f t="shared" si="0"/>
        <v>30.781849172738493</v>
      </c>
      <c r="K24" s="393">
        <v>165.36085490196078</v>
      </c>
      <c r="L24" s="394">
        <v>269.57189019607841</v>
      </c>
      <c r="M24" s="395">
        <f t="shared" si="1"/>
        <v>434.93274509803916</v>
      </c>
      <c r="N24" s="393">
        <v>151.97999999999999</v>
      </c>
      <c r="O24" s="394">
        <v>253.29999999999998</v>
      </c>
      <c r="P24" s="395">
        <v>405.28</v>
      </c>
      <c r="Q24" s="393">
        <f t="shared" si="2"/>
        <v>29.290854901960785</v>
      </c>
      <c r="R24" s="393">
        <f t="shared" si="2"/>
        <v>31.143739368816938</v>
      </c>
      <c r="S24" s="395">
        <f t="shared" si="3"/>
        <v>60.434594270777723</v>
      </c>
      <c r="T24" s="396" t="s">
        <v>539</v>
      </c>
      <c r="U24" s="391">
        <v>2533</v>
      </c>
      <c r="V24" s="392">
        <v>2533</v>
      </c>
      <c r="W24" s="397">
        <v>6.1860154667648687E-2</v>
      </c>
      <c r="X24" s="397">
        <f t="shared" si="4"/>
        <v>184.15768044559013</v>
      </c>
      <c r="Y24" s="397">
        <v>0.1013087566088855</v>
      </c>
      <c r="Z24" s="397">
        <f t="shared" si="5"/>
        <v>301.59616842465215</v>
      </c>
      <c r="AA24" s="347"/>
      <c r="AB24" s="1130"/>
      <c r="AC24" s="1130"/>
      <c r="AD24" s="1130"/>
      <c r="AE24" s="1130"/>
    </row>
    <row r="25" spans="1:31" s="348" customFormat="1" ht="25.15" customHeight="1">
      <c r="A25" s="761">
        <v>14</v>
      </c>
      <c r="B25" s="390" t="s">
        <v>457</v>
      </c>
      <c r="C25" s="391">
        <v>1561</v>
      </c>
      <c r="D25" s="392">
        <v>1523</v>
      </c>
      <c r="E25" s="393">
        <v>93.66</v>
      </c>
      <c r="F25" s="394">
        <v>156.1</v>
      </c>
      <c r="G25" s="395">
        <v>249.76</v>
      </c>
      <c r="H25" s="393">
        <v>8.34</v>
      </c>
      <c r="I25" s="394">
        <v>7.7954170502669911</v>
      </c>
      <c r="J25" s="395">
        <f t="shared" si="0"/>
        <v>16.135417050266991</v>
      </c>
      <c r="K25" s="393">
        <v>105.56885490196078</v>
      </c>
      <c r="L25" s="394">
        <v>167.76389019607845</v>
      </c>
      <c r="M25" s="395">
        <f t="shared" si="1"/>
        <v>273.33274509803925</v>
      </c>
      <c r="N25" s="393">
        <v>91.38</v>
      </c>
      <c r="O25" s="394">
        <v>152.30000000000001</v>
      </c>
      <c r="P25" s="395">
        <v>243.68</v>
      </c>
      <c r="Q25" s="393">
        <f t="shared" si="2"/>
        <v>22.528854901960784</v>
      </c>
      <c r="R25" s="393">
        <f t="shared" si="2"/>
        <v>23.259307246345429</v>
      </c>
      <c r="S25" s="395">
        <f t="shared" si="3"/>
        <v>45.788162148306213</v>
      </c>
      <c r="T25" s="396" t="s">
        <v>539</v>
      </c>
      <c r="U25" s="391">
        <v>1523</v>
      </c>
      <c r="V25" s="392">
        <v>1523</v>
      </c>
      <c r="W25" s="397">
        <v>6.1860154667648687E-2</v>
      </c>
      <c r="X25" s="397">
        <f t="shared" si="4"/>
        <v>96.563701436199594</v>
      </c>
      <c r="Y25" s="397">
        <v>0.1013087566088855</v>
      </c>
      <c r="Z25" s="397">
        <f t="shared" si="5"/>
        <v>158.14296906647027</v>
      </c>
      <c r="AA25" s="347"/>
      <c r="AB25" s="1130"/>
      <c r="AC25" s="1130"/>
      <c r="AD25" s="1130"/>
      <c r="AE25" s="1130"/>
    </row>
    <row r="26" spans="1:31" s="348" customFormat="1" ht="25.15" customHeight="1">
      <c r="A26" s="761">
        <v>15</v>
      </c>
      <c r="B26" s="390" t="s">
        <v>458</v>
      </c>
      <c r="C26" s="391">
        <v>2613</v>
      </c>
      <c r="D26" s="392">
        <v>2613</v>
      </c>
      <c r="E26" s="393">
        <v>156.78</v>
      </c>
      <c r="F26" s="394">
        <v>261.3</v>
      </c>
      <c r="G26" s="395">
        <v>418.08000000000004</v>
      </c>
      <c r="H26" s="393">
        <v>13.95</v>
      </c>
      <c r="I26" s="394">
        <v>13.053500802272666</v>
      </c>
      <c r="J26" s="395">
        <f t="shared" si="0"/>
        <v>27.003500802272665</v>
      </c>
      <c r="K26" s="393">
        <v>170.09685490196077</v>
      </c>
      <c r="L26" s="394">
        <v>277.63589019607844</v>
      </c>
      <c r="M26" s="395">
        <f t="shared" si="1"/>
        <v>447.73274509803923</v>
      </c>
      <c r="N26" s="393">
        <v>156.78</v>
      </c>
      <c r="O26" s="394">
        <v>261.3</v>
      </c>
      <c r="P26" s="395">
        <v>418.08000000000004</v>
      </c>
      <c r="Q26" s="393">
        <f t="shared" si="2"/>
        <v>27.266854901960755</v>
      </c>
      <c r="R26" s="393">
        <f t="shared" si="2"/>
        <v>29.389390998351075</v>
      </c>
      <c r="S26" s="395">
        <f t="shared" si="3"/>
        <v>56.656245900311831</v>
      </c>
      <c r="T26" s="396" t="s">
        <v>539</v>
      </c>
      <c r="U26" s="391">
        <v>2613</v>
      </c>
      <c r="V26" s="392">
        <v>2613</v>
      </c>
      <c r="W26" s="397">
        <v>6.1860154667648687E-2</v>
      </c>
      <c r="X26" s="397">
        <f t="shared" si="4"/>
        <v>161.64058414656603</v>
      </c>
      <c r="Y26" s="397">
        <v>0.1013087566088855</v>
      </c>
      <c r="Z26" s="397">
        <f t="shared" si="5"/>
        <v>264.71978101901783</v>
      </c>
      <c r="AA26" s="347"/>
      <c r="AB26" s="1130"/>
      <c r="AC26" s="1130"/>
      <c r="AD26" s="1130"/>
      <c r="AE26" s="1130"/>
    </row>
    <row r="27" spans="1:31" s="348" customFormat="1" ht="25.15" customHeight="1">
      <c r="A27" s="761">
        <v>16</v>
      </c>
      <c r="B27" s="390" t="s">
        <v>459</v>
      </c>
      <c r="C27" s="391">
        <v>5049</v>
      </c>
      <c r="D27" s="392">
        <v>4950</v>
      </c>
      <c r="E27" s="393">
        <v>302.94</v>
      </c>
      <c r="F27" s="394">
        <v>504.9</v>
      </c>
      <c r="G27" s="395">
        <v>807.83999999999992</v>
      </c>
      <c r="H27" s="393">
        <v>26.93</v>
      </c>
      <c r="I27" s="394">
        <v>25.222447589236367</v>
      </c>
      <c r="J27" s="395">
        <f t="shared" si="0"/>
        <v>52.152447589236367</v>
      </c>
      <c r="K27" s="393">
        <v>308.44725490196083</v>
      </c>
      <c r="L27" s="394">
        <v>513.20549019607836</v>
      </c>
      <c r="M27" s="395">
        <f t="shared" si="1"/>
        <v>821.65274509803919</v>
      </c>
      <c r="N27" s="393">
        <v>297</v>
      </c>
      <c r="O27" s="394">
        <v>495</v>
      </c>
      <c r="P27" s="395">
        <v>792</v>
      </c>
      <c r="Q27" s="393">
        <f t="shared" si="2"/>
        <v>38.377254901960839</v>
      </c>
      <c r="R27" s="393">
        <f t="shared" si="2"/>
        <v>43.427937785314725</v>
      </c>
      <c r="S27" s="395">
        <f t="shared" si="3"/>
        <v>81.805192687275564</v>
      </c>
      <c r="T27" s="396" t="s">
        <v>539</v>
      </c>
      <c r="U27" s="391">
        <v>4950</v>
      </c>
      <c r="V27" s="392">
        <v>4950</v>
      </c>
      <c r="W27" s="397">
        <v>6.1860154667648687E-2</v>
      </c>
      <c r="X27" s="397">
        <f t="shared" si="4"/>
        <v>312.33192091695821</v>
      </c>
      <c r="Y27" s="397">
        <v>0.1013087566088855</v>
      </c>
      <c r="Z27" s="397">
        <f t="shared" si="5"/>
        <v>511.50791211826288</v>
      </c>
      <c r="AA27" s="347"/>
      <c r="AB27" s="1130"/>
      <c r="AC27" s="1130"/>
      <c r="AD27" s="1130"/>
      <c r="AE27" s="1130"/>
    </row>
    <row r="28" spans="1:31" s="348" customFormat="1" ht="25.15" customHeight="1">
      <c r="A28" s="761">
        <v>17</v>
      </c>
      <c r="B28" s="390" t="s">
        <v>460</v>
      </c>
      <c r="C28" s="391">
        <v>2583</v>
      </c>
      <c r="D28" s="392">
        <v>2593</v>
      </c>
      <c r="E28" s="393">
        <v>154.97999999999999</v>
      </c>
      <c r="F28" s="394">
        <v>258.3</v>
      </c>
      <c r="G28" s="395">
        <v>413.28</v>
      </c>
      <c r="H28" s="393">
        <v>13.78</v>
      </c>
      <c r="I28" s="394">
        <v>12.905779782728771</v>
      </c>
      <c r="J28" s="395">
        <f t="shared" si="0"/>
        <v>26.685779782728773</v>
      </c>
      <c r="K28" s="393">
        <v>168.91285490196077</v>
      </c>
      <c r="L28" s="394">
        <v>275.61989019607842</v>
      </c>
      <c r="M28" s="395">
        <f t="shared" si="1"/>
        <v>444.53274509803919</v>
      </c>
      <c r="N28" s="393">
        <v>155.58000000000001</v>
      </c>
      <c r="O28" s="394">
        <v>259.3</v>
      </c>
      <c r="P28" s="395">
        <v>414.88</v>
      </c>
      <c r="Q28" s="393">
        <f t="shared" si="2"/>
        <v>27.112854901960759</v>
      </c>
      <c r="R28" s="393">
        <f t="shared" si="2"/>
        <v>29.225669978807161</v>
      </c>
      <c r="S28" s="395">
        <f t="shared" si="3"/>
        <v>56.33852488076792</v>
      </c>
      <c r="T28" s="396" t="s">
        <v>539</v>
      </c>
      <c r="U28" s="391">
        <v>2593</v>
      </c>
      <c r="V28" s="392">
        <v>2593</v>
      </c>
      <c r="W28" s="397">
        <v>6.1860154667648687E-2</v>
      </c>
      <c r="X28" s="397">
        <f t="shared" si="4"/>
        <v>159.78477950653655</v>
      </c>
      <c r="Y28" s="397">
        <v>0.1013087566088855</v>
      </c>
      <c r="Z28" s="397">
        <f t="shared" si="5"/>
        <v>261.68051832075122</v>
      </c>
      <c r="AA28" s="347"/>
      <c r="AB28" s="1130"/>
      <c r="AC28" s="1130"/>
      <c r="AD28" s="1130"/>
      <c r="AE28" s="1130"/>
    </row>
    <row r="29" spans="1:31" s="348" customFormat="1" ht="25.15" customHeight="1">
      <c r="A29" s="761">
        <v>18</v>
      </c>
      <c r="B29" s="390" t="s">
        <v>461</v>
      </c>
      <c r="C29" s="391">
        <v>3144</v>
      </c>
      <c r="D29" s="392">
        <v>2988</v>
      </c>
      <c r="E29" s="393">
        <v>188.64</v>
      </c>
      <c r="F29" s="394">
        <v>314.39999999999998</v>
      </c>
      <c r="G29" s="395">
        <v>503.03999999999996</v>
      </c>
      <c r="H29" s="393">
        <v>16.78</v>
      </c>
      <c r="I29" s="394">
        <v>15.707162848199474</v>
      </c>
      <c r="J29" s="395">
        <f t="shared" si="0"/>
        <v>32.487162848199475</v>
      </c>
      <c r="K29" s="393">
        <v>192.29685490196078</v>
      </c>
      <c r="L29" s="394">
        <v>315.43589019607839</v>
      </c>
      <c r="M29" s="395">
        <f t="shared" si="1"/>
        <v>507.73274509803917</v>
      </c>
      <c r="N29" s="393">
        <v>179.28</v>
      </c>
      <c r="O29" s="394">
        <v>298.8</v>
      </c>
      <c r="P29" s="395">
        <v>478.08000000000004</v>
      </c>
      <c r="Q29" s="393">
        <f t="shared" si="2"/>
        <v>29.796854901960785</v>
      </c>
      <c r="R29" s="393">
        <f t="shared" si="2"/>
        <v>32.343053044277838</v>
      </c>
      <c r="S29" s="395">
        <f t="shared" si="3"/>
        <v>62.139907946238623</v>
      </c>
      <c r="T29" s="396" t="s">
        <v>539</v>
      </c>
      <c r="U29" s="391">
        <v>2988</v>
      </c>
      <c r="V29" s="392">
        <v>2988</v>
      </c>
      <c r="W29" s="397">
        <v>6.1860154667648687E-2</v>
      </c>
      <c r="X29" s="397">
        <f t="shared" si="4"/>
        <v>194.48832627508747</v>
      </c>
      <c r="Y29" s="397">
        <v>0.1013087566088855</v>
      </c>
      <c r="Z29" s="397">
        <f t="shared" si="5"/>
        <v>318.514730778336</v>
      </c>
      <c r="AA29" s="347"/>
      <c r="AB29" s="1130"/>
      <c r="AC29" s="1130"/>
      <c r="AD29" s="1130"/>
      <c r="AE29" s="1130"/>
    </row>
    <row r="30" spans="1:31" s="348" customFormat="1" ht="25.15" customHeight="1">
      <c r="A30" s="761">
        <v>19</v>
      </c>
      <c r="B30" s="390" t="s">
        <v>462</v>
      </c>
      <c r="C30" s="391">
        <v>2122</v>
      </c>
      <c r="D30" s="392">
        <v>2222</v>
      </c>
      <c r="E30" s="393">
        <v>127.32</v>
      </c>
      <c r="F30" s="394">
        <v>212.2</v>
      </c>
      <c r="G30" s="395">
        <v>339.52</v>
      </c>
      <c r="H30" s="393">
        <v>11.33</v>
      </c>
      <c r="I30" s="394">
        <v>10.596800115737693</v>
      </c>
      <c r="J30" s="395">
        <f t="shared" si="0"/>
        <v>21.926800115737691</v>
      </c>
      <c r="K30" s="393">
        <v>146.94965490196077</v>
      </c>
      <c r="L30" s="394">
        <v>238.22309019607843</v>
      </c>
      <c r="M30" s="395">
        <f t="shared" si="1"/>
        <v>385.17274509803917</v>
      </c>
      <c r="N30" s="393">
        <v>133.32</v>
      </c>
      <c r="O30" s="394">
        <v>222.2</v>
      </c>
      <c r="P30" s="395">
        <v>355.52</v>
      </c>
      <c r="Q30" s="393">
        <f t="shared" si="2"/>
        <v>24.959654901960789</v>
      </c>
      <c r="R30" s="393">
        <f t="shared" si="2"/>
        <v>26.619890311816135</v>
      </c>
      <c r="S30" s="395">
        <f t="shared" si="3"/>
        <v>51.579545213776925</v>
      </c>
      <c r="T30" s="396" t="s">
        <v>539</v>
      </c>
      <c r="U30" s="391">
        <v>2222</v>
      </c>
      <c r="V30" s="392">
        <v>2222</v>
      </c>
      <c r="W30" s="397">
        <v>6.1860154667648687E-2</v>
      </c>
      <c r="X30" s="397">
        <f t="shared" si="4"/>
        <v>131.2672482047505</v>
      </c>
      <c r="Y30" s="397">
        <v>0.1013087566088855</v>
      </c>
      <c r="Z30" s="397">
        <f t="shared" si="5"/>
        <v>214.97718152405503</v>
      </c>
      <c r="AA30" s="347"/>
      <c r="AB30" s="1130"/>
      <c r="AC30" s="1130"/>
      <c r="AD30" s="1130"/>
      <c r="AE30" s="1130"/>
    </row>
    <row r="31" spans="1:31" s="348" customFormat="1" ht="25.15" customHeight="1">
      <c r="A31" s="761">
        <v>20</v>
      </c>
      <c r="B31" s="390" t="s">
        <v>463</v>
      </c>
      <c r="C31" s="391">
        <v>1068</v>
      </c>
      <c r="D31" s="392">
        <v>1050</v>
      </c>
      <c r="E31" s="393">
        <v>64.08</v>
      </c>
      <c r="F31" s="394">
        <v>106.80000000000001</v>
      </c>
      <c r="G31" s="395">
        <v>170.88</v>
      </c>
      <c r="H31" s="393">
        <v>5.7</v>
      </c>
      <c r="I31" s="394">
        <v>5.3308682957624214</v>
      </c>
      <c r="J31" s="395">
        <f t="shared" si="0"/>
        <v>11.030868295762421</v>
      </c>
      <c r="K31" s="393">
        <v>77.56725490196078</v>
      </c>
      <c r="L31" s="394">
        <v>120.08549019607844</v>
      </c>
      <c r="M31" s="395">
        <f t="shared" si="1"/>
        <v>197.65274509803922</v>
      </c>
      <c r="N31" s="393">
        <v>63</v>
      </c>
      <c r="O31" s="394">
        <v>105</v>
      </c>
      <c r="P31" s="395">
        <v>168</v>
      </c>
      <c r="Q31" s="393">
        <f t="shared" si="2"/>
        <v>20.267254901960783</v>
      </c>
      <c r="R31" s="393">
        <f t="shared" si="2"/>
        <v>20.416358491840867</v>
      </c>
      <c r="S31" s="395">
        <f t="shared" si="3"/>
        <v>40.68361339380165</v>
      </c>
      <c r="T31" s="396" t="s">
        <v>539</v>
      </c>
      <c r="U31" s="391">
        <v>1050</v>
      </c>
      <c r="V31" s="392">
        <v>1050</v>
      </c>
      <c r="W31" s="397">
        <v>6.1860154667648687E-2</v>
      </c>
      <c r="X31" s="397">
        <f t="shared" si="4"/>
        <v>66.066645185048799</v>
      </c>
      <c r="Y31" s="397">
        <v>0.1013087566088855</v>
      </c>
      <c r="Z31" s="397">
        <f t="shared" si="5"/>
        <v>108.19775205828971</v>
      </c>
      <c r="AA31" s="347"/>
      <c r="AB31" s="1130"/>
      <c r="AC31" s="1130"/>
      <c r="AD31" s="1130"/>
      <c r="AE31" s="1130"/>
    </row>
    <row r="32" spans="1:31" s="348" customFormat="1" ht="25.15" customHeight="1">
      <c r="A32" s="761">
        <v>21</v>
      </c>
      <c r="B32" s="390" t="s">
        <v>464</v>
      </c>
      <c r="C32" s="391">
        <v>2043</v>
      </c>
      <c r="D32" s="392">
        <v>1851</v>
      </c>
      <c r="E32" s="393">
        <v>122.58</v>
      </c>
      <c r="F32" s="394">
        <v>204.3</v>
      </c>
      <c r="G32" s="395">
        <v>326.88</v>
      </c>
      <c r="H32" s="393">
        <v>10.91</v>
      </c>
      <c r="I32" s="394">
        <v>10.206801430938782</v>
      </c>
      <c r="J32" s="395">
        <f t="shared" si="0"/>
        <v>21.116801430938782</v>
      </c>
      <c r="K32" s="393">
        <v>124.98645490196078</v>
      </c>
      <c r="L32" s="394">
        <v>200.82629019607845</v>
      </c>
      <c r="M32" s="395">
        <f t="shared" si="1"/>
        <v>325.81274509803922</v>
      </c>
      <c r="N32" s="393">
        <v>111.06</v>
      </c>
      <c r="O32" s="394">
        <v>185.10000000000002</v>
      </c>
      <c r="P32" s="395">
        <v>296.16000000000003</v>
      </c>
      <c r="Q32" s="393">
        <f t="shared" si="2"/>
        <v>24.836454901960792</v>
      </c>
      <c r="R32" s="393">
        <f t="shared" si="2"/>
        <v>25.933091627017205</v>
      </c>
      <c r="S32" s="395">
        <f t="shared" si="3"/>
        <v>50.769546528977997</v>
      </c>
      <c r="T32" s="396" t="s">
        <v>539</v>
      </c>
      <c r="U32" s="391">
        <v>1851</v>
      </c>
      <c r="V32" s="392">
        <v>1851</v>
      </c>
      <c r="W32" s="397">
        <v>6.1860154667648687E-2</v>
      </c>
      <c r="X32" s="397">
        <f t="shared" si="4"/>
        <v>126.38029598600627</v>
      </c>
      <c r="Y32" s="397">
        <v>0.1013087566088855</v>
      </c>
      <c r="Z32" s="397">
        <f t="shared" si="5"/>
        <v>206.97378975195306</v>
      </c>
      <c r="AA32" s="347"/>
      <c r="AB32" s="1130"/>
      <c r="AC32" s="1130"/>
      <c r="AD32" s="1130"/>
      <c r="AE32" s="1130"/>
    </row>
    <row r="33" spans="1:31" s="348" customFormat="1" ht="25.15" customHeight="1">
      <c r="A33" s="761">
        <v>22</v>
      </c>
      <c r="B33" s="390" t="s">
        <v>465</v>
      </c>
      <c r="C33" s="391">
        <v>2086</v>
      </c>
      <c r="D33" s="392">
        <v>1926</v>
      </c>
      <c r="E33" s="393">
        <v>125.16</v>
      </c>
      <c r="F33" s="394">
        <v>208.6</v>
      </c>
      <c r="G33" s="395">
        <v>333.76</v>
      </c>
      <c r="H33" s="393">
        <v>10.28</v>
      </c>
      <c r="I33" s="394">
        <v>9.6176894547176204</v>
      </c>
      <c r="J33" s="395">
        <f t="shared" si="0"/>
        <v>19.897689454717622</v>
      </c>
      <c r="K33" s="393">
        <v>129.42645490196077</v>
      </c>
      <c r="L33" s="394">
        <v>208.38629019607845</v>
      </c>
      <c r="M33" s="395">
        <f t="shared" si="1"/>
        <v>337.81274509803922</v>
      </c>
      <c r="N33" s="393">
        <v>115.56</v>
      </c>
      <c r="O33" s="394">
        <v>192.6</v>
      </c>
      <c r="P33" s="395">
        <v>308.15999999999997</v>
      </c>
      <c r="Q33" s="393">
        <f t="shared" si="2"/>
        <v>24.146454901960766</v>
      </c>
      <c r="R33" s="393">
        <f t="shared" si="2"/>
        <v>25.40397965079606</v>
      </c>
      <c r="S33" s="395">
        <f t="shared" si="3"/>
        <v>49.550434552756826</v>
      </c>
      <c r="T33" s="396" t="s">
        <v>539</v>
      </c>
      <c r="U33" s="391">
        <v>1926</v>
      </c>
      <c r="V33" s="392">
        <v>1926</v>
      </c>
      <c r="W33" s="397">
        <v>6.1860154667648687E-2</v>
      </c>
      <c r="X33" s="397">
        <f t="shared" si="4"/>
        <v>129.04028263671515</v>
      </c>
      <c r="Y33" s="397">
        <v>0.1013087566088855</v>
      </c>
      <c r="Z33" s="397">
        <f t="shared" si="5"/>
        <v>211.33006628613515</v>
      </c>
      <c r="AA33" s="347"/>
      <c r="AB33" s="1130"/>
      <c r="AC33" s="1130"/>
      <c r="AD33" s="1130"/>
      <c r="AE33" s="1130"/>
    </row>
    <row r="34" spans="1:31" s="348" customFormat="1" ht="25.15" customHeight="1">
      <c r="A34" s="761">
        <v>23</v>
      </c>
      <c r="B34" s="390" t="s">
        <v>466</v>
      </c>
      <c r="C34" s="391">
        <v>2972</v>
      </c>
      <c r="D34" s="392">
        <v>2804</v>
      </c>
      <c r="E34" s="393">
        <v>178.32</v>
      </c>
      <c r="F34" s="394">
        <v>297.2</v>
      </c>
      <c r="G34" s="395">
        <v>475.52</v>
      </c>
      <c r="H34" s="393">
        <v>15.85</v>
      </c>
      <c r="I34" s="394">
        <v>14.852229002814539</v>
      </c>
      <c r="J34" s="395">
        <f t="shared" si="0"/>
        <v>30.702229002814541</v>
      </c>
      <c r="K34" s="393">
        <v>181.40405490196079</v>
      </c>
      <c r="L34" s="394">
        <v>296.88869019607841</v>
      </c>
      <c r="M34" s="395">
        <f t="shared" si="1"/>
        <v>478.29274509803918</v>
      </c>
      <c r="N34" s="393">
        <v>168.24</v>
      </c>
      <c r="O34" s="394">
        <v>280.39999999999998</v>
      </c>
      <c r="P34" s="395">
        <v>448.64</v>
      </c>
      <c r="Q34" s="393">
        <f t="shared" si="2"/>
        <v>29.014054901960776</v>
      </c>
      <c r="R34" s="393">
        <f t="shared" si="2"/>
        <v>31.340919198892948</v>
      </c>
      <c r="S34" s="395">
        <f t="shared" si="3"/>
        <v>60.354974100853724</v>
      </c>
      <c r="T34" s="396" t="s">
        <v>539</v>
      </c>
      <c r="U34" s="391">
        <v>2804</v>
      </c>
      <c r="V34" s="392">
        <v>2804</v>
      </c>
      <c r="W34" s="397">
        <v>6.1860154667648687E-2</v>
      </c>
      <c r="X34" s="397">
        <f t="shared" si="4"/>
        <v>183.84837967225189</v>
      </c>
      <c r="Y34" s="397">
        <v>0.1013087566088855</v>
      </c>
      <c r="Z34" s="397">
        <f t="shared" si="5"/>
        <v>301.08962464160771</v>
      </c>
      <c r="AA34" s="347"/>
      <c r="AB34" s="1130"/>
      <c r="AC34" s="1130"/>
      <c r="AD34" s="1130"/>
      <c r="AE34" s="1130"/>
    </row>
    <row r="35" spans="1:31" s="348" customFormat="1" ht="25.15" customHeight="1">
      <c r="A35" s="761">
        <v>24</v>
      </c>
      <c r="B35" s="390" t="s">
        <v>489</v>
      </c>
      <c r="C35" s="391">
        <v>3953</v>
      </c>
      <c r="D35" s="392">
        <v>3194</v>
      </c>
      <c r="E35" s="393">
        <v>237.18</v>
      </c>
      <c r="F35" s="394">
        <v>395.3</v>
      </c>
      <c r="G35" s="395">
        <v>632.48</v>
      </c>
      <c r="H35" s="393">
        <v>16.940000000000001</v>
      </c>
      <c r="I35" s="394">
        <v>15.85880790172817</v>
      </c>
      <c r="J35" s="395">
        <f t="shared" si="0"/>
        <v>32.798807901728168</v>
      </c>
      <c r="K35" s="393">
        <v>204.49205490196078</v>
      </c>
      <c r="L35" s="394">
        <v>336.20069019607843</v>
      </c>
      <c r="M35" s="395">
        <f t="shared" si="1"/>
        <v>540.69274509803927</v>
      </c>
      <c r="N35" s="393">
        <v>191.64</v>
      </c>
      <c r="O35" s="394">
        <v>319.39999999999998</v>
      </c>
      <c r="P35" s="395">
        <v>511.03999999999996</v>
      </c>
      <c r="Q35" s="393">
        <f t="shared" si="2"/>
        <v>29.792054901960796</v>
      </c>
      <c r="R35" s="393">
        <f t="shared" si="2"/>
        <v>32.659498097806591</v>
      </c>
      <c r="S35" s="395">
        <f t="shared" si="3"/>
        <v>62.451552999767387</v>
      </c>
      <c r="T35" s="396" t="s">
        <v>539</v>
      </c>
      <c r="U35" s="391">
        <v>3194</v>
      </c>
      <c r="V35" s="392">
        <v>3194</v>
      </c>
      <c r="W35" s="397">
        <v>6.1860154667648687E-2</v>
      </c>
      <c r="X35" s="397">
        <f t="shared" si="4"/>
        <v>244.53319140121525</v>
      </c>
      <c r="Y35" s="397">
        <v>0.1013087566088855</v>
      </c>
      <c r="Z35" s="397">
        <f t="shared" si="5"/>
        <v>400.47351487492438</v>
      </c>
      <c r="AA35" s="347"/>
      <c r="AB35" s="1130"/>
      <c r="AC35" s="1130"/>
      <c r="AD35" s="1130"/>
      <c r="AE35" s="1130"/>
    </row>
    <row r="36" spans="1:31" s="348" customFormat="1" ht="25.15" customHeight="1">
      <c r="A36" s="761">
        <v>25</v>
      </c>
      <c r="B36" s="390" t="s">
        <v>467</v>
      </c>
      <c r="C36" s="391">
        <v>511</v>
      </c>
      <c r="D36" s="392">
        <v>2594</v>
      </c>
      <c r="E36" s="393">
        <v>30.66</v>
      </c>
      <c r="F36" s="394">
        <v>51.1</v>
      </c>
      <c r="G36" s="395">
        <v>81.760000000000005</v>
      </c>
      <c r="H36" s="393">
        <v>2.73</v>
      </c>
      <c r="I36" s="394">
        <v>2.5551813662308938</v>
      </c>
      <c r="J36" s="395">
        <f t="shared" si="0"/>
        <v>5.2851813662308942</v>
      </c>
      <c r="K36" s="393">
        <v>168.9720549019608</v>
      </c>
      <c r="L36" s="394">
        <v>275.72069019607846</v>
      </c>
      <c r="M36" s="395">
        <f t="shared" si="1"/>
        <v>444.69274509803927</v>
      </c>
      <c r="N36" s="393">
        <v>155.63999999999999</v>
      </c>
      <c r="O36" s="394">
        <v>259.39999999999998</v>
      </c>
      <c r="P36" s="395">
        <v>415.03999999999996</v>
      </c>
      <c r="Q36" s="393">
        <f t="shared" si="2"/>
        <v>16.062054901960806</v>
      </c>
      <c r="R36" s="393">
        <f t="shared" si="2"/>
        <v>18.875871562309385</v>
      </c>
      <c r="S36" s="395">
        <f t="shared" si="3"/>
        <v>34.937926464270191</v>
      </c>
      <c r="T36" s="396" t="s">
        <v>539</v>
      </c>
      <c r="U36" s="391">
        <v>2594</v>
      </c>
      <c r="V36" s="392">
        <v>2594</v>
      </c>
      <c r="W36" s="397">
        <v>6.1860154667648687E-2</v>
      </c>
      <c r="X36" s="397">
        <f t="shared" si="4"/>
        <v>31.610539035168479</v>
      </c>
      <c r="Y36" s="397">
        <v>0.1013087566088855</v>
      </c>
      <c r="Z36" s="397">
        <f t="shared" si="5"/>
        <v>51.768774627140488</v>
      </c>
      <c r="AA36" s="347"/>
      <c r="AB36" s="1130"/>
      <c r="AC36" s="1130"/>
      <c r="AD36" s="1130"/>
      <c r="AE36" s="1130"/>
    </row>
    <row r="37" spans="1:31" s="348" customFormat="1" ht="25.15" customHeight="1">
      <c r="A37" s="761">
        <v>26</v>
      </c>
      <c r="B37" s="390" t="s">
        <v>468</v>
      </c>
      <c r="C37" s="391">
        <v>2625</v>
      </c>
      <c r="D37" s="392">
        <v>2363</v>
      </c>
      <c r="E37" s="393">
        <v>157.5</v>
      </c>
      <c r="F37" s="394">
        <v>262.5</v>
      </c>
      <c r="G37" s="395">
        <v>420</v>
      </c>
      <c r="H37" s="393">
        <v>13.37</v>
      </c>
      <c r="I37" s="394">
        <v>12.505781097929884</v>
      </c>
      <c r="J37" s="395">
        <f t="shared" si="0"/>
        <v>25.875781097929881</v>
      </c>
      <c r="K37" s="393">
        <v>155.29685490196078</v>
      </c>
      <c r="L37" s="394">
        <v>252.43589019607842</v>
      </c>
      <c r="M37" s="395">
        <f t="shared" si="1"/>
        <v>407.73274509803923</v>
      </c>
      <c r="N37" s="393">
        <v>141.78</v>
      </c>
      <c r="O37" s="394">
        <v>236.29999999999998</v>
      </c>
      <c r="P37" s="395">
        <v>378.08</v>
      </c>
      <c r="Q37" s="393">
        <f t="shared" si="2"/>
        <v>26.886854901960788</v>
      </c>
      <c r="R37" s="393">
        <f t="shared" si="2"/>
        <v>28.641671294008319</v>
      </c>
      <c r="S37" s="395">
        <f t="shared" si="3"/>
        <v>55.528526195969107</v>
      </c>
      <c r="T37" s="396" t="s">
        <v>539</v>
      </c>
      <c r="U37" s="391">
        <v>2363</v>
      </c>
      <c r="V37" s="392">
        <v>2363</v>
      </c>
      <c r="W37" s="397">
        <v>6.1860154667648687E-2</v>
      </c>
      <c r="X37" s="397">
        <f t="shared" si="4"/>
        <v>162.38290600257781</v>
      </c>
      <c r="Y37" s="397">
        <v>0.1013087566088855</v>
      </c>
      <c r="Z37" s="397">
        <f t="shared" si="5"/>
        <v>265.93548609832442</v>
      </c>
      <c r="AA37" s="347"/>
      <c r="AB37" s="1130"/>
      <c r="AC37" s="1130"/>
      <c r="AD37" s="1130"/>
      <c r="AE37" s="1130"/>
    </row>
    <row r="38" spans="1:31" s="348" customFormat="1" ht="25.15" customHeight="1">
      <c r="A38" s="761">
        <v>27</v>
      </c>
      <c r="B38" s="390" t="s">
        <v>469</v>
      </c>
      <c r="C38" s="391">
        <v>4502</v>
      </c>
      <c r="D38" s="392">
        <v>4326</v>
      </c>
      <c r="E38" s="393">
        <v>270.12</v>
      </c>
      <c r="F38" s="394">
        <v>450.2</v>
      </c>
      <c r="G38" s="395">
        <v>720.31999999999994</v>
      </c>
      <c r="H38" s="393">
        <v>24.01</v>
      </c>
      <c r="I38" s="394">
        <v>22.49600099955282</v>
      </c>
      <c r="J38" s="395">
        <f t="shared" si="0"/>
        <v>46.506000999552825</v>
      </c>
      <c r="K38" s="393">
        <v>271.50645490196075</v>
      </c>
      <c r="L38" s="394">
        <v>450.30629019607841</v>
      </c>
      <c r="M38" s="395">
        <f t="shared" si="1"/>
        <v>721.81274509803916</v>
      </c>
      <c r="N38" s="393">
        <v>259.56</v>
      </c>
      <c r="O38" s="394">
        <v>432.6</v>
      </c>
      <c r="P38" s="395">
        <v>692.16000000000008</v>
      </c>
      <c r="Q38" s="393">
        <f t="shared" si="2"/>
        <v>35.95645490196074</v>
      </c>
      <c r="R38" s="393">
        <f t="shared" si="2"/>
        <v>40.202291195631233</v>
      </c>
      <c r="S38" s="395">
        <f t="shared" si="3"/>
        <v>76.158746097591973</v>
      </c>
      <c r="T38" s="396" t="s">
        <v>539</v>
      </c>
      <c r="U38" s="391">
        <v>4326</v>
      </c>
      <c r="V38" s="392">
        <v>4326</v>
      </c>
      <c r="W38" s="397">
        <v>6.1860154667648687E-2</v>
      </c>
      <c r="X38" s="397">
        <f t="shared" si="4"/>
        <v>278.49441631375441</v>
      </c>
      <c r="Y38" s="397">
        <v>0.1013087566088855</v>
      </c>
      <c r="Z38" s="397">
        <f t="shared" si="5"/>
        <v>456.09202225320252</v>
      </c>
      <c r="AA38" s="347"/>
      <c r="AB38" s="1130"/>
      <c r="AC38" s="1130"/>
      <c r="AD38" s="1130"/>
      <c r="AE38" s="1130"/>
    </row>
    <row r="39" spans="1:31" s="348" customFormat="1" ht="25.15" customHeight="1">
      <c r="A39" s="761">
        <v>28</v>
      </c>
      <c r="B39" s="390" t="s">
        <v>470</v>
      </c>
      <c r="C39" s="391">
        <v>3474</v>
      </c>
      <c r="D39" s="391">
        <v>3497</v>
      </c>
      <c r="E39" s="393">
        <v>208.44</v>
      </c>
      <c r="F39" s="394">
        <v>347.4</v>
      </c>
      <c r="G39" s="395">
        <v>555.83999999999992</v>
      </c>
      <c r="H39" s="394">
        <v>18.53</v>
      </c>
      <c r="I39" s="394">
        <v>17.35209406318225</v>
      </c>
      <c r="J39" s="395">
        <f t="shared" si="0"/>
        <v>35.882094063182251</v>
      </c>
      <c r="K39" s="393">
        <v>222.42965490196076</v>
      </c>
      <c r="L39" s="394">
        <v>366.74309019607847</v>
      </c>
      <c r="M39" s="395">
        <f t="shared" si="1"/>
        <v>589.17274509803929</v>
      </c>
      <c r="N39" s="393">
        <v>209.82</v>
      </c>
      <c r="O39" s="394">
        <v>349.7</v>
      </c>
      <c r="P39" s="395">
        <v>559.52</v>
      </c>
      <c r="Q39" s="393">
        <f t="shared" si="2"/>
        <v>31.139654901960768</v>
      </c>
      <c r="R39" s="393">
        <f t="shared" si="2"/>
        <v>34.395184259260702</v>
      </c>
      <c r="S39" s="395">
        <f t="shared" si="3"/>
        <v>65.53483916122147</v>
      </c>
      <c r="T39" s="396" t="s">
        <v>539</v>
      </c>
      <c r="U39" s="391">
        <v>3497</v>
      </c>
      <c r="V39" s="392">
        <v>3497</v>
      </c>
      <c r="W39" s="397">
        <v>6.1860154667648687E-2</v>
      </c>
      <c r="X39" s="397">
        <f t="shared" si="4"/>
        <v>214.90217731541154</v>
      </c>
      <c r="Y39" s="397">
        <v>0.1013087566088855</v>
      </c>
      <c r="Z39" s="397">
        <f t="shared" si="5"/>
        <v>351.94662045926822</v>
      </c>
      <c r="AA39" s="347"/>
      <c r="AB39" s="1130"/>
      <c r="AC39" s="1130"/>
      <c r="AD39" s="1130"/>
      <c r="AE39" s="1130"/>
    </row>
    <row r="40" spans="1:31" s="348" customFormat="1" ht="25.15" customHeight="1">
      <c r="A40" s="761">
        <v>29</v>
      </c>
      <c r="B40" s="390" t="s">
        <v>490</v>
      </c>
      <c r="C40" s="391">
        <v>2252</v>
      </c>
      <c r="D40" s="391">
        <v>2206</v>
      </c>
      <c r="E40" s="393">
        <v>135.12</v>
      </c>
      <c r="F40" s="394">
        <v>225.2</v>
      </c>
      <c r="G40" s="395">
        <v>360.32</v>
      </c>
      <c r="H40" s="394">
        <v>12.01</v>
      </c>
      <c r="I40" s="394">
        <v>11.246924533761202</v>
      </c>
      <c r="J40" s="395">
        <f t="shared" si="0"/>
        <v>23.2569245337612</v>
      </c>
      <c r="K40" s="393">
        <v>146.00245490196076</v>
      </c>
      <c r="L40" s="394">
        <v>236.61029019607844</v>
      </c>
      <c r="M40" s="395">
        <f t="shared" si="1"/>
        <v>382.61274509803923</v>
      </c>
      <c r="N40" s="393">
        <v>132.36000000000001</v>
      </c>
      <c r="O40" s="394">
        <v>220.6</v>
      </c>
      <c r="P40" s="395">
        <v>352.96000000000004</v>
      </c>
      <c r="Q40" s="393">
        <f t="shared" si="2"/>
        <v>25.652454901960738</v>
      </c>
      <c r="R40" s="393">
        <f t="shared" si="2"/>
        <v>27.25721472983966</v>
      </c>
      <c r="S40" s="395">
        <f t="shared" si="3"/>
        <v>52.909669631800398</v>
      </c>
      <c r="T40" s="396" t="s">
        <v>539</v>
      </c>
      <c r="U40" s="391">
        <v>2206</v>
      </c>
      <c r="V40" s="392">
        <v>2206</v>
      </c>
      <c r="W40" s="397">
        <v>6.1860154667648687E-2</v>
      </c>
      <c r="X40" s="397">
        <f t="shared" si="4"/>
        <v>139.30906831154485</v>
      </c>
      <c r="Y40" s="397">
        <v>0.1013087566088855</v>
      </c>
      <c r="Z40" s="397">
        <f t="shared" si="5"/>
        <v>228.14731988321014</v>
      </c>
      <c r="AA40" s="347"/>
      <c r="AB40" s="1130"/>
      <c r="AC40" s="1130"/>
      <c r="AD40" s="1130"/>
      <c r="AE40" s="1130"/>
    </row>
    <row r="41" spans="1:31" s="348" customFormat="1" ht="25.15" customHeight="1">
      <c r="A41" s="761">
        <v>30</v>
      </c>
      <c r="B41" s="390" t="s">
        <v>471</v>
      </c>
      <c r="C41" s="391">
        <v>4317</v>
      </c>
      <c r="D41" s="391">
        <v>4201</v>
      </c>
      <c r="E41" s="393">
        <v>259.02</v>
      </c>
      <c r="F41" s="394">
        <v>431.7</v>
      </c>
      <c r="G41" s="395">
        <v>690.72</v>
      </c>
      <c r="H41" s="394">
        <v>23.03</v>
      </c>
      <c r="I41" s="394">
        <v>21.570054712365504</v>
      </c>
      <c r="J41" s="395">
        <f t="shared" si="0"/>
        <v>44.600054712365505</v>
      </c>
      <c r="K41" s="393">
        <v>264.10645490196077</v>
      </c>
      <c r="L41" s="394">
        <v>437.70629019607838</v>
      </c>
      <c r="M41" s="395">
        <f t="shared" si="1"/>
        <v>701.81274509803916</v>
      </c>
      <c r="N41" s="393">
        <v>252.06</v>
      </c>
      <c r="O41" s="394">
        <v>420.1</v>
      </c>
      <c r="P41" s="395">
        <v>672.16000000000008</v>
      </c>
      <c r="Q41" s="393">
        <f t="shared" si="2"/>
        <v>35.076454901960744</v>
      </c>
      <c r="R41" s="393">
        <f t="shared" si="2"/>
        <v>39.176344908443866</v>
      </c>
      <c r="S41" s="395">
        <f t="shared" si="3"/>
        <v>74.252799810404611</v>
      </c>
      <c r="T41" s="396" t="s">
        <v>539</v>
      </c>
      <c r="U41" s="391">
        <v>4201</v>
      </c>
      <c r="V41" s="392">
        <v>4201</v>
      </c>
      <c r="W41" s="397">
        <v>6.1860154667648687E-2</v>
      </c>
      <c r="X41" s="397">
        <f t="shared" si="4"/>
        <v>267.05028770023938</v>
      </c>
      <c r="Y41" s="397">
        <v>0.1013087566088855</v>
      </c>
      <c r="Z41" s="397">
        <f t="shared" si="5"/>
        <v>437.34990228055869</v>
      </c>
      <c r="AA41" s="347"/>
      <c r="AB41" s="1130"/>
      <c r="AC41" s="1130"/>
      <c r="AD41" s="1130"/>
      <c r="AE41" s="1130"/>
    </row>
    <row r="42" spans="1:31" s="348" customFormat="1" ht="25.15" customHeight="1">
      <c r="A42" s="761">
        <v>31</v>
      </c>
      <c r="B42" s="390" t="s">
        <v>472</v>
      </c>
      <c r="C42" s="391">
        <v>1974</v>
      </c>
      <c r="D42" s="391">
        <v>2051</v>
      </c>
      <c r="E42" s="393">
        <v>118.44</v>
      </c>
      <c r="F42" s="394">
        <v>197.4</v>
      </c>
      <c r="G42" s="395">
        <v>315.84000000000003</v>
      </c>
      <c r="H42" s="394">
        <v>10.54</v>
      </c>
      <c r="I42" s="394">
        <v>9.8660430859878545</v>
      </c>
      <c r="J42" s="395">
        <f t="shared" si="0"/>
        <v>20.406043085987854</v>
      </c>
      <c r="K42" s="393">
        <v>136.8264549019608</v>
      </c>
      <c r="L42" s="394">
        <v>220.98629019607844</v>
      </c>
      <c r="M42" s="395">
        <f t="shared" si="1"/>
        <v>357.81274509803927</v>
      </c>
      <c r="N42" s="393">
        <v>123.06</v>
      </c>
      <c r="O42" s="394">
        <v>205.1</v>
      </c>
      <c r="P42" s="395">
        <v>328.15999999999997</v>
      </c>
      <c r="Q42" s="393">
        <f t="shared" si="2"/>
        <v>24.306454901960791</v>
      </c>
      <c r="R42" s="393">
        <f t="shared" si="2"/>
        <v>25.752333282066303</v>
      </c>
      <c r="S42" s="395">
        <f t="shared" si="3"/>
        <v>50.058788184027094</v>
      </c>
      <c r="T42" s="396" t="s">
        <v>539</v>
      </c>
      <c r="U42" s="391">
        <v>2051</v>
      </c>
      <c r="V42" s="392">
        <v>2051</v>
      </c>
      <c r="W42" s="397">
        <v>6.1860154667648687E-2</v>
      </c>
      <c r="X42" s="397">
        <f t="shared" si="4"/>
        <v>122.11194531393851</v>
      </c>
      <c r="Y42" s="397">
        <v>0.1013087566088855</v>
      </c>
      <c r="Z42" s="397">
        <f t="shared" si="5"/>
        <v>199.98348554593997</v>
      </c>
      <c r="AA42" s="347"/>
      <c r="AB42" s="1130"/>
      <c r="AC42" s="1130"/>
      <c r="AD42" s="1130"/>
      <c r="AE42" s="1130"/>
    </row>
    <row r="43" spans="1:31" s="348" customFormat="1" ht="25.15" customHeight="1">
      <c r="A43" s="761">
        <v>32</v>
      </c>
      <c r="B43" s="390" t="s">
        <v>473</v>
      </c>
      <c r="C43" s="391">
        <v>1448</v>
      </c>
      <c r="D43" s="391">
        <v>1408</v>
      </c>
      <c r="E43" s="393">
        <v>86.88</v>
      </c>
      <c r="F43" s="394">
        <v>144.80000000000001</v>
      </c>
      <c r="G43" s="395">
        <v>231.68</v>
      </c>
      <c r="H43" s="394">
        <v>7.74</v>
      </c>
      <c r="I43" s="394">
        <v>7.2320012099850004</v>
      </c>
      <c r="J43" s="395">
        <f t="shared" si="0"/>
        <v>14.972001209985001</v>
      </c>
      <c r="K43" s="393">
        <v>98.760854901960784</v>
      </c>
      <c r="L43" s="394">
        <v>156.17189019607844</v>
      </c>
      <c r="M43" s="395">
        <f t="shared" si="1"/>
        <v>254.93274509803922</v>
      </c>
      <c r="N43" s="393">
        <v>84.48</v>
      </c>
      <c r="O43" s="394">
        <v>140.80000000000001</v>
      </c>
      <c r="P43" s="395">
        <v>225.28000000000003</v>
      </c>
      <c r="Q43" s="393">
        <f t="shared" si="2"/>
        <v>22.020854901960774</v>
      </c>
      <c r="R43" s="393">
        <f t="shared" si="2"/>
        <v>22.60389140606344</v>
      </c>
      <c r="S43" s="395">
        <f t="shared" si="3"/>
        <v>44.624746308024214</v>
      </c>
      <c r="T43" s="396" t="s">
        <v>539</v>
      </c>
      <c r="U43" s="391">
        <v>1408</v>
      </c>
      <c r="V43" s="392">
        <v>1408</v>
      </c>
      <c r="W43" s="397">
        <v>6.1860154667648687E-2</v>
      </c>
      <c r="X43" s="397">
        <f t="shared" si="4"/>
        <v>89.573503958755296</v>
      </c>
      <c r="Y43" s="397">
        <v>0.1013087566088855</v>
      </c>
      <c r="Z43" s="397">
        <f t="shared" si="5"/>
        <v>146.69507956966621</v>
      </c>
      <c r="AA43" s="347"/>
      <c r="AB43" s="1130"/>
      <c r="AC43" s="1130"/>
      <c r="AD43" s="1130"/>
      <c r="AE43" s="1130"/>
    </row>
    <row r="44" spans="1:31" s="348" customFormat="1" ht="25.15" customHeight="1">
      <c r="A44" s="761">
        <v>33</v>
      </c>
      <c r="B44" s="390" t="s">
        <v>474</v>
      </c>
      <c r="C44" s="391">
        <v>2931</v>
      </c>
      <c r="D44" s="391">
        <v>2811</v>
      </c>
      <c r="E44" s="393">
        <v>175.86</v>
      </c>
      <c r="F44" s="394">
        <v>293.10000000000002</v>
      </c>
      <c r="G44" s="395">
        <v>468.96000000000004</v>
      </c>
      <c r="H44" s="394">
        <v>15.65</v>
      </c>
      <c r="I44" s="394">
        <v>14.641343609437868</v>
      </c>
      <c r="J44" s="395">
        <f t="shared" si="0"/>
        <v>30.291343609437867</v>
      </c>
      <c r="K44" s="393">
        <v>181.81845490196076</v>
      </c>
      <c r="L44" s="394">
        <v>297.59429019607842</v>
      </c>
      <c r="M44" s="395">
        <f t="shared" si="1"/>
        <v>479.41274509803918</v>
      </c>
      <c r="N44" s="393">
        <v>168.66</v>
      </c>
      <c r="O44" s="394">
        <v>281.10000000000002</v>
      </c>
      <c r="P44" s="395">
        <v>449.76</v>
      </c>
      <c r="Q44" s="393">
        <f t="shared" si="2"/>
        <v>28.808454901960772</v>
      </c>
      <c r="R44" s="393">
        <f t="shared" si="2"/>
        <v>31.13563380551625</v>
      </c>
      <c r="S44" s="395">
        <f t="shared" si="3"/>
        <v>59.944088707477022</v>
      </c>
      <c r="T44" s="396" t="s">
        <v>539</v>
      </c>
      <c r="U44" s="391">
        <v>2811</v>
      </c>
      <c r="V44" s="392">
        <v>2811</v>
      </c>
      <c r="W44" s="397">
        <v>6.1860154667648687E-2</v>
      </c>
      <c r="X44" s="397">
        <f t="shared" si="4"/>
        <v>181.3121133308783</v>
      </c>
      <c r="Y44" s="397">
        <v>0.1013087566088855</v>
      </c>
      <c r="Z44" s="397">
        <f t="shared" si="5"/>
        <v>296.9359656206434</v>
      </c>
      <c r="AA44" s="347"/>
      <c r="AB44" s="1130"/>
      <c r="AC44" s="1130"/>
      <c r="AD44" s="1130"/>
      <c r="AE44" s="1130"/>
    </row>
    <row r="45" spans="1:31" s="348" customFormat="1" ht="25.15" customHeight="1">
      <c r="A45" s="761">
        <v>34</v>
      </c>
      <c r="B45" s="390" t="s">
        <v>475</v>
      </c>
      <c r="C45" s="391">
        <v>3207</v>
      </c>
      <c r="D45" s="391">
        <v>2971</v>
      </c>
      <c r="E45" s="393">
        <v>192.42</v>
      </c>
      <c r="F45" s="394">
        <v>320.7</v>
      </c>
      <c r="G45" s="395">
        <v>513.12</v>
      </c>
      <c r="H45" s="394">
        <v>17.11</v>
      </c>
      <c r="I45" s="394">
        <v>16.024376989241659</v>
      </c>
      <c r="J45" s="395">
        <f t="shared" si="0"/>
        <v>33.134376989241659</v>
      </c>
      <c r="K45" s="393">
        <v>191.29045490196077</v>
      </c>
      <c r="L45" s="394">
        <v>313.72229019607846</v>
      </c>
      <c r="M45" s="395">
        <f t="shared" si="1"/>
        <v>505.0127450980392</v>
      </c>
      <c r="N45" s="393">
        <v>178.26</v>
      </c>
      <c r="O45" s="394">
        <v>297.10000000000002</v>
      </c>
      <c r="P45" s="395">
        <v>475.36</v>
      </c>
      <c r="Q45" s="393">
        <f t="shared" si="2"/>
        <v>30.140454901960766</v>
      </c>
      <c r="R45" s="393">
        <f t="shared" si="2"/>
        <v>32.646667185320098</v>
      </c>
      <c r="S45" s="395">
        <f t="shared" si="3"/>
        <v>62.787122087280864</v>
      </c>
      <c r="T45" s="396" t="s">
        <v>539</v>
      </c>
      <c r="U45" s="391">
        <v>2971</v>
      </c>
      <c r="V45" s="392">
        <v>2971</v>
      </c>
      <c r="W45" s="397">
        <v>6.1860154667648687E-2</v>
      </c>
      <c r="X45" s="397">
        <f t="shared" si="4"/>
        <v>198.38551601914935</v>
      </c>
      <c r="Y45" s="397">
        <v>0.1013087566088855</v>
      </c>
      <c r="Z45" s="397">
        <f t="shared" si="5"/>
        <v>324.89718244469577</v>
      </c>
      <c r="AA45" s="347"/>
      <c r="AB45" s="1130"/>
      <c r="AC45" s="1130"/>
      <c r="AD45" s="1130"/>
      <c r="AE45" s="1130"/>
    </row>
    <row r="46" spans="1:31" s="348" customFormat="1" ht="25.15" customHeight="1">
      <c r="A46" s="761">
        <v>35</v>
      </c>
      <c r="B46" s="390" t="s">
        <v>476</v>
      </c>
      <c r="C46" s="391">
        <v>3570</v>
      </c>
      <c r="D46" s="391">
        <v>3385</v>
      </c>
      <c r="E46" s="393">
        <v>214.2</v>
      </c>
      <c r="F46" s="394">
        <v>357</v>
      </c>
      <c r="G46" s="395">
        <v>571.20000000000005</v>
      </c>
      <c r="H46" s="394">
        <v>18.940000000000001</v>
      </c>
      <c r="I46" s="394">
        <v>17.74032064602676</v>
      </c>
      <c r="J46" s="395">
        <f t="shared" si="0"/>
        <v>36.680320646026757</v>
      </c>
      <c r="K46" s="393">
        <v>215.79925490196078</v>
      </c>
      <c r="L46" s="394">
        <v>355.45349019607846</v>
      </c>
      <c r="M46" s="395">
        <f t="shared" si="1"/>
        <v>571.25274509803921</v>
      </c>
      <c r="N46" s="393">
        <v>203.1</v>
      </c>
      <c r="O46" s="394">
        <v>338.5</v>
      </c>
      <c r="P46" s="395">
        <v>541.6</v>
      </c>
      <c r="Q46" s="393">
        <f t="shared" si="2"/>
        <v>31.639254901960783</v>
      </c>
      <c r="R46" s="393">
        <f t="shared" si="2"/>
        <v>34.693810842105222</v>
      </c>
      <c r="S46" s="395">
        <f t="shared" si="3"/>
        <v>66.333065744066005</v>
      </c>
      <c r="T46" s="396" t="s">
        <v>539</v>
      </c>
      <c r="U46" s="391">
        <v>3385</v>
      </c>
      <c r="V46" s="392">
        <v>3385</v>
      </c>
      <c r="W46" s="397">
        <v>6.1860154667648687E-2</v>
      </c>
      <c r="X46" s="397">
        <f t="shared" si="4"/>
        <v>220.84075216350581</v>
      </c>
      <c r="Y46" s="397">
        <v>0.1013087566088855</v>
      </c>
      <c r="Z46" s="397">
        <f t="shared" si="5"/>
        <v>361.6722610937212</v>
      </c>
      <c r="AA46" s="347"/>
      <c r="AB46" s="1130"/>
      <c r="AC46" s="1130"/>
      <c r="AD46" s="1130"/>
      <c r="AE46" s="1130"/>
    </row>
    <row r="47" spans="1:31" s="348" customFormat="1" ht="25.15" customHeight="1">
      <c r="A47" s="761">
        <v>36</v>
      </c>
      <c r="B47" s="390" t="s">
        <v>491</v>
      </c>
      <c r="C47" s="391">
        <v>2946</v>
      </c>
      <c r="D47" s="391">
        <v>2742</v>
      </c>
      <c r="E47" s="393">
        <v>176.76</v>
      </c>
      <c r="F47" s="394">
        <v>294.60000000000002</v>
      </c>
      <c r="G47" s="395">
        <v>471.36</v>
      </c>
      <c r="H47" s="394">
        <v>14.3</v>
      </c>
      <c r="I47" s="394">
        <v>13.382487045269229</v>
      </c>
      <c r="J47" s="395">
        <f t="shared" si="0"/>
        <v>27.68248704526923</v>
      </c>
      <c r="K47" s="393">
        <v>177.73365490196079</v>
      </c>
      <c r="L47" s="394">
        <v>290.63909019607843</v>
      </c>
      <c r="M47" s="395">
        <f t="shared" si="1"/>
        <v>468.37274509803922</v>
      </c>
      <c r="N47" s="393">
        <v>164.52</v>
      </c>
      <c r="O47" s="394">
        <v>274.2</v>
      </c>
      <c r="P47" s="395">
        <v>438.72</v>
      </c>
      <c r="Q47" s="393">
        <f t="shared" si="2"/>
        <v>27.513654901960791</v>
      </c>
      <c r="R47" s="393">
        <f t="shared" si="2"/>
        <v>29.821577241347654</v>
      </c>
      <c r="S47" s="395">
        <f t="shared" si="3"/>
        <v>57.335232143308446</v>
      </c>
      <c r="T47" s="396" t="s">
        <v>539</v>
      </c>
      <c r="U47" s="391">
        <v>2742</v>
      </c>
      <c r="V47" s="392">
        <v>2742</v>
      </c>
      <c r="W47" s="397">
        <v>6.1860154667648687E-2</v>
      </c>
      <c r="X47" s="397">
        <f t="shared" si="4"/>
        <v>182.24001565089304</v>
      </c>
      <c r="Y47" s="397">
        <v>0.1013087566088855</v>
      </c>
      <c r="Z47" s="397">
        <f t="shared" si="5"/>
        <v>298.45559696977665</v>
      </c>
      <c r="AA47" s="347"/>
      <c r="AB47" s="1130"/>
      <c r="AC47" s="1130"/>
      <c r="AD47" s="1130"/>
      <c r="AE47" s="1130"/>
    </row>
    <row r="48" spans="1:31" s="348" customFormat="1" ht="25.15" customHeight="1">
      <c r="A48" s="761">
        <v>37</v>
      </c>
      <c r="B48" s="390" t="s">
        <v>477</v>
      </c>
      <c r="C48" s="391">
        <v>4919</v>
      </c>
      <c r="D48" s="391">
        <v>4860</v>
      </c>
      <c r="E48" s="393">
        <v>295.14</v>
      </c>
      <c r="F48" s="394">
        <v>491.90000000000003</v>
      </c>
      <c r="G48" s="395">
        <v>787.04</v>
      </c>
      <c r="H48" s="394">
        <v>26.24</v>
      </c>
      <c r="I48" s="394">
        <v>24.572323171212901</v>
      </c>
      <c r="J48" s="395">
        <f t="shared" si="0"/>
        <v>50.812323171212896</v>
      </c>
      <c r="K48" s="393">
        <v>303.11925490196074</v>
      </c>
      <c r="L48" s="394">
        <v>504.13349019607847</v>
      </c>
      <c r="M48" s="395">
        <f t="shared" si="1"/>
        <v>807.25274509803921</v>
      </c>
      <c r="N48" s="393">
        <v>291.60000000000002</v>
      </c>
      <c r="O48" s="394">
        <v>486</v>
      </c>
      <c r="P48" s="395">
        <v>777.6</v>
      </c>
      <c r="Q48" s="393">
        <f t="shared" si="2"/>
        <v>37.75925490196073</v>
      </c>
      <c r="R48" s="393">
        <f t="shared" si="2"/>
        <v>42.705813367291398</v>
      </c>
      <c r="S48" s="395">
        <f t="shared" si="3"/>
        <v>80.465068269252129</v>
      </c>
      <c r="T48" s="396" t="s">
        <v>539</v>
      </c>
      <c r="U48" s="391">
        <v>4860</v>
      </c>
      <c r="V48" s="392">
        <v>4860</v>
      </c>
      <c r="W48" s="397">
        <v>6.1860154667648687E-2</v>
      </c>
      <c r="X48" s="397">
        <f t="shared" si="4"/>
        <v>304.29010081016389</v>
      </c>
      <c r="Y48" s="397">
        <v>0.1013087566088855</v>
      </c>
      <c r="Z48" s="397">
        <f t="shared" si="5"/>
        <v>498.33777375910773</v>
      </c>
      <c r="AA48" s="347"/>
      <c r="AB48" s="1130"/>
      <c r="AC48" s="1130"/>
      <c r="AD48" s="1130"/>
      <c r="AE48" s="1130"/>
    </row>
    <row r="49" spans="1:31" s="348" customFormat="1" ht="25.15" customHeight="1">
      <c r="A49" s="761">
        <v>38</v>
      </c>
      <c r="B49" s="390" t="s">
        <v>478</v>
      </c>
      <c r="C49" s="391">
        <v>4407</v>
      </c>
      <c r="D49" s="391">
        <v>4234</v>
      </c>
      <c r="E49" s="393">
        <v>264.42</v>
      </c>
      <c r="F49" s="394">
        <v>440.7</v>
      </c>
      <c r="G49" s="395">
        <v>705.12</v>
      </c>
      <c r="H49" s="394">
        <v>23.51</v>
      </c>
      <c r="I49" s="394">
        <v>22.013217770997187</v>
      </c>
      <c r="J49" s="395">
        <f t="shared" si="0"/>
        <v>45.523217770997192</v>
      </c>
      <c r="K49" s="393">
        <v>266.06005490196083</v>
      </c>
      <c r="L49" s="394">
        <v>441.03269019607842</v>
      </c>
      <c r="M49" s="395">
        <f t="shared" si="1"/>
        <v>707.09274509803925</v>
      </c>
      <c r="N49" s="393">
        <v>254.04</v>
      </c>
      <c r="O49" s="394">
        <v>423.4</v>
      </c>
      <c r="P49" s="395">
        <v>677.43999999999994</v>
      </c>
      <c r="Q49" s="393">
        <f t="shared" si="2"/>
        <v>35.530054901960824</v>
      </c>
      <c r="R49" s="393">
        <f t="shared" si="2"/>
        <v>39.64590796707563</v>
      </c>
      <c r="S49" s="395">
        <f t="shared" si="3"/>
        <v>75.175962869036454</v>
      </c>
      <c r="T49" s="396" t="s">
        <v>539</v>
      </c>
      <c r="U49" s="391">
        <v>4234</v>
      </c>
      <c r="V49" s="392">
        <v>4234</v>
      </c>
      <c r="W49" s="397">
        <v>6.1860154667648687E-2</v>
      </c>
      <c r="X49" s="397">
        <f t="shared" si="4"/>
        <v>272.61770162032775</v>
      </c>
      <c r="Y49" s="397">
        <v>0.1013087566088855</v>
      </c>
      <c r="Z49" s="397">
        <f t="shared" si="5"/>
        <v>446.46769037535836</v>
      </c>
      <c r="AA49" s="347"/>
      <c r="AB49" s="1130"/>
      <c r="AC49" s="1130"/>
      <c r="AD49" s="1130"/>
      <c r="AE49" s="1130"/>
    </row>
    <row r="50" spans="1:31" s="348" customFormat="1" ht="25.15" customHeight="1">
      <c r="A50" s="761">
        <v>39</v>
      </c>
      <c r="B50" s="390" t="s">
        <v>479</v>
      </c>
      <c r="C50" s="391">
        <v>4718</v>
      </c>
      <c r="D50" s="391">
        <v>4123</v>
      </c>
      <c r="E50" s="393">
        <v>283.08</v>
      </c>
      <c r="F50" s="394">
        <v>471.8</v>
      </c>
      <c r="G50" s="395">
        <v>754.88</v>
      </c>
      <c r="H50" s="394">
        <v>22.56</v>
      </c>
      <c r="I50" s="394">
        <v>21.120815687718647</v>
      </c>
      <c r="J50" s="395">
        <f t="shared" si="0"/>
        <v>43.680815687718649</v>
      </c>
      <c r="K50" s="393">
        <v>259.48885490196079</v>
      </c>
      <c r="L50" s="394">
        <v>429.84389019607841</v>
      </c>
      <c r="M50" s="395">
        <f t="shared" si="1"/>
        <v>689.33274509803914</v>
      </c>
      <c r="N50" s="393">
        <v>247.38</v>
      </c>
      <c r="O50" s="394">
        <v>412.3</v>
      </c>
      <c r="P50" s="395">
        <v>659.68000000000006</v>
      </c>
      <c r="Q50" s="393">
        <f t="shared" si="2"/>
        <v>34.668854901960799</v>
      </c>
      <c r="R50" s="393">
        <f t="shared" si="2"/>
        <v>38.664705883797012</v>
      </c>
      <c r="S50" s="395">
        <f t="shared" si="3"/>
        <v>73.333560785757811</v>
      </c>
      <c r="T50" s="396" t="s">
        <v>539</v>
      </c>
      <c r="U50" s="391">
        <v>4123</v>
      </c>
      <c r="V50" s="392">
        <v>4123</v>
      </c>
      <c r="W50" s="397">
        <v>6.1860154667648687E-2</v>
      </c>
      <c r="X50" s="397">
        <f t="shared" si="4"/>
        <v>291.85620972196648</v>
      </c>
      <c r="Y50" s="397">
        <v>0.1013087566088855</v>
      </c>
      <c r="Z50" s="397">
        <f t="shared" si="5"/>
        <v>477.97471368072178</v>
      </c>
      <c r="AA50" s="347"/>
      <c r="AB50" s="1130"/>
      <c r="AC50" s="1130"/>
      <c r="AD50" s="1130"/>
      <c r="AE50" s="1130"/>
    </row>
    <row r="51" spans="1:31" s="348" customFormat="1" ht="25.15" customHeight="1">
      <c r="A51" s="761">
        <v>40</v>
      </c>
      <c r="B51" s="390" t="s">
        <v>480</v>
      </c>
      <c r="C51" s="391">
        <v>2557</v>
      </c>
      <c r="D51" s="391">
        <v>2477</v>
      </c>
      <c r="E51" s="393">
        <v>153.41999999999999</v>
      </c>
      <c r="F51" s="394">
        <v>255.70000000000002</v>
      </c>
      <c r="G51" s="395">
        <v>409.12</v>
      </c>
      <c r="H51" s="394">
        <v>13.48</v>
      </c>
      <c r="I51" s="394">
        <v>12.626033879580177</v>
      </c>
      <c r="J51" s="395">
        <f t="shared" si="0"/>
        <v>26.106033879580178</v>
      </c>
      <c r="K51" s="393">
        <v>162.04565490196077</v>
      </c>
      <c r="L51" s="394">
        <v>263.92709019607844</v>
      </c>
      <c r="M51" s="395">
        <f t="shared" si="1"/>
        <v>425.97274509803924</v>
      </c>
      <c r="N51" s="393">
        <v>148.62</v>
      </c>
      <c r="O51" s="394">
        <v>247.70000000000002</v>
      </c>
      <c r="P51" s="395">
        <v>396.32000000000005</v>
      </c>
      <c r="Q51" s="393">
        <f t="shared" si="2"/>
        <v>26.905654901960759</v>
      </c>
      <c r="R51" s="393">
        <f t="shared" si="2"/>
        <v>28.853124075658599</v>
      </c>
      <c r="S51" s="395">
        <f t="shared" si="3"/>
        <v>55.758778977619357</v>
      </c>
      <c r="T51" s="396" t="s">
        <v>539</v>
      </c>
      <c r="U51" s="391">
        <v>2477</v>
      </c>
      <c r="V51" s="392">
        <v>2477</v>
      </c>
      <c r="W51" s="397">
        <v>6.1860154667648687E-2</v>
      </c>
      <c r="X51" s="397">
        <f t="shared" si="4"/>
        <v>158.1764154851777</v>
      </c>
      <c r="Y51" s="397">
        <v>0.1013087566088855</v>
      </c>
      <c r="Z51" s="397">
        <f t="shared" si="5"/>
        <v>259.04649064892021</v>
      </c>
      <c r="AA51" s="347"/>
      <c r="AB51" s="1130"/>
      <c r="AC51" s="1130"/>
      <c r="AD51" s="1130"/>
      <c r="AE51" s="1130"/>
    </row>
    <row r="52" spans="1:31" s="348" customFormat="1" ht="25.15" customHeight="1">
      <c r="A52" s="761">
        <v>41</v>
      </c>
      <c r="B52" s="390" t="s">
        <v>481</v>
      </c>
      <c r="C52" s="391">
        <v>3671</v>
      </c>
      <c r="D52" s="391">
        <v>3558</v>
      </c>
      <c r="E52" s="393">
        <v>220.26</v>
      </c>
      <c r="F52" s="394">
        <v>367.09999999999997</v>
      </c>
      <c r="G52" s="395">
        <v>587.3599999999999</v>
      </c>
      <c r="H52" s="394">
        <v>19.489999999999998</v>
      </c>
      <c r="I52" s="394">
        <v>18.262344214430385</v>
      </c>
      <c r="J52" s="395">
        <f t="shared" si="0"/>
        <v>37.75234421443038</v>
      </c>
      <c r="K52" s="393">
        <v>226.04085490196078</v>
      </c>
      <c r="L52" s="394">
        <v>372.89189019607841</v>
      </c>
      <c r="M52" s="395">
        <f t="shared" si="1"/>
        <v>598.93274509803916</v>
      </c>
      <c r="N52" s="393">
        <v>213.48</v>
      </c>
      <c r="O52" s="394">
        <v>355.8</v>
      </c>
      <c r="P52" s="395">
        <v>569.28</v>
      </c>
      <c r="Q52" s="393">
        <f t="shared" si="2"/>
        <v>32.050854901960804</v>
      </c>
      <c r="R52" s="393">
        <f t="shared" si="2"/>
        <v>35.354234410508809</v>
      </c>
      <c r="S52" s="395">
        <f t="shared" si="3"/>
        <v>67.405089312469613</v>
      </c>
      <c r="T52" s="396" t="s">
        <v>539</v>
      </c>
      <c r="U52" s="391">
        <v>3558</v>
      </c>
      <c r="V52" s="392">
        <v>3558</v>
      </c>
      <c r="W52" s="397">
        <v>6.1860154667648687E-2</v>
      </c>
      <c r="X52" s="397">
        <f t="shared" si="4"/>
        <v>227.08862778493832</v>
      </c>
      <c r="Y52" s="397">
        <v>0.1013087566088855</v>
      </c>
      <c r="Z52" s="397">
        <f t="shared" si="5"/>
        <v>371.90444551121868</v>
      </c>
      <c r="AA52" s="347"/>
      <c r="AB52" s="1130"/>
      <c r="AC52" s="1130"/>
      <c r="AD52" s="1130"/>
      <c r="AE52" s="1130"/>
    </row>
    <row r="53" spans="1:31" s="348" customFormat="1" ht="25.15" customHeight="1">
      <c r="A53" s="761">
        <v>42</v>
      </c>
      <c r="B53" s="390" t="s">
        <v>482</v>
      </c>
      <c r="C53" s="391">
        <v>3210</v>
      </c>
      <c r="D53" s="391">
        <v>2853</v>
      </c>
      <c r="E53" s="393">
        <v>192.6</v>
      </c>
      <c r="F53" s="394">
        <v>321</v>
      </c>
      <c r="G53" s="395">
        <v>513.6</v>
      </c>
      <c r="H53" s="394">
        <v>15.45</v>
      </c>
      <c r="I53" s="394">
        <v>14.464002419970001</v>
      </c>
      <c r="J53" s="395">
        <f t="shared" si="0"/>
        <v>29.91400241997</v>
      </c>
      <c r="K53" s="393">
        <v>184.30485490196079</v>
      </c>
      <c r="L53" s="394">
        <v>301.82789019607844</v>
      </c>
      <c r="M53" s="395">
        <f t="shared" si="1"/>
        <v>486.13274509803921</v>
      </c>
      <c r="N53" s="393">
        <v>171.18</v>
      </c>
      <c r="O53" s="394">
        <v>285.3</v>
      </c>
      <c r="P53" s="395">
        <v>456.48</v>
      </c>
      <c r="Q53" s="393">
        <f t="shared" si="2"/>
        <v>28.574854901960776</v>
      </c>
      <c r="R53" s="393">
        <f t="shared" si="2"/>
        <v>30.99189261604846</v>
      </c>
      <c r="S53" s="395">
        <f t="shared" si="3"/>
        <v>59.566747518009237</v>
      </c>
      <c r="T53" s="396" t="s">
        <v>539</v>
      </c>
      <c r="U53" s="391">
        <v>2853</v>
      </c>
      <c r="V53" s="392">
        <v>2853</v>
      </c>
      <c r="W53" s="397">
        <v>6.1860154667648687E-2</v>
      </c>
      <c r="X53" s="397">
        <f t="shared" si="4"/>
        <v>198.57109648315227</v>
      </c>
      <c r="Y53" s="397">
        <v>0.1013087566088855</v>
      </c>
      <c r="Z53" s="397">
        <f t="shared" si="5"/>
        <v>325.20110871452243</v>
      </c>
      <c r="AA53" s="347"/>
      <c r="AB53" s="1130"/>
      <c r="AC53" s="1130"/>
      <c r="AD53" s="1130"/>
      <c r="AE53" s="1130"/>
    </row>
    <row r="54" spans="1:31" s="348" customFormat="1" ht="25.15" customHeight="1">
      <c r="A54" s="761">
        <v>43</v>
      </c>
      <c r="B54" s="390" t="s">
        <v>483</v>
      </c>
      <c r="C54" s="391">
        <v>1236</v>
      </c>
      <c r="D54" s="391">
        <v>1178</v>
      </c>
      <c r="E54" s="393">
        <v>74.16</v>
      </c>
      <c r="F54" s="394">
        <v>123.6</v>
      </c>
      <c r="G54" s="395">
        <v>197.76</v>
      </c>
      <c r="H54" s="394">
        <v>6.38</v>
      </c>
      <c r="I54" s="394">
        <v>5.9731446458163404</v>
      </c>
      <c r="J54" s="395">
        <f t="shared" si="0"/>
        <v>12.353144645816339</v>
      </c>
      <c r="K54" s="393">
        <v>85.14485490196077</v>
      </c>
      <c r="L54" s="394">
        <v>132.98789019607844</v>
      </c>
      <c r="M54" s="395">
        <f t="shared" si="1"/>
        <v>218.13274509803921</v>
      </c>
      <c r="N54" s="393">
        <v>70.680000000000007</v>
      </c>
      <c r="O54" s="394">
        <v>117.8</v>
      </c>
      <c r="P54" s="395">
        <v>188.48000000000002</v>
      </c>
      <c r="Q54" s="393">
        <f t="shared" si="2"/>
        <v>20.844854901960758</v>
      </c>
      <c r="R54" s="393">
        <f t="shared" si="2"/>
        <v>21.161034841894789</v>
      </c>
      <c r="S54" s="395">
        <f t="shared" si="3"/>
        <v>42.005889743855548</v>
      </c>
      <c r="T54" s="396" t="s">
        <v>539</v>
      </c>
      <c r="U54" s="391">
        <v>1178</v>
      </c>
      <c r="V54" s="392">
        <v>1178</v>
      </c>
      <c r="W54" s="397">
        <v>6.1860154667648687E-2</v>
      </c>
      <c r="X54" s="397">
        <f t="shared" si="4"/>
        <v>76.459151169213783</v>
      </c>
      <c r="Y54" s="397">
        <v>0.1013087566088855</v>
      </c>
      <c r="Z54" s="397">
        <f t="shared" si="5"/>
        <v>125.21762316858248</v>
      </c>
      <c r="AA54" s="347"/>
      <c r="AB54" s="1130"/>
      <c r="AC54" s="1130"/>
      <c r="AD54" s="1130"/>
      <c r="AE54" s="1130"/>
    </row>
    <row r="55" spans="1:31" s="348" customFormat="1" ht="25.15" customHeight="1">
      <c r="A55" s="761">
        <v>44</v>
      </c>
      <c r="B55" s="390" t="s">
        <v>485</v>
      </c>
      <c r="C55" s="391">
        <v>5662</v>
      </c>
      <c r="D55" s="391">
        <v>4312</v>
      </c>
      <c r="E55" s="393">
        <v>339.72</v>
      </c>
      <c r="F55" s="394">
        <v>566.20000000000005</v>
      </c>
      <c r="G55" s="395">
        <v>905.92000000000007</v>
      </c>
      <c r="H55" s="394">
        <v>24.14</v>
      </c>
      <c r="I55" s="394">
        <v>22.602329747218334</v>
      </c>
      <c r="J55" s="395">
        <f t="shared" si="0"/>
        <v>46.742329747218335</v>
      </c>
      <c r="K55" s="393">
        <v>270.67765490196075</v>
      </c>
      <c r="L55" s="394">
        <v>448.8950901960784</v>
      </c>
      <c r="M55" s="395">
        <f t="shared" si="1"/>
        <v>719.57274509803915</v>
      </c>
      <c r="N55" s="393">
        <v>258.72000000000003</v>
      </c>
      <c r="O55" s="394">
        <v>431.20000000000005</v>
      </c>
      <c r="P55" s="395">
        <v>689.92000000000007</v>
      </c>
      <c r="Q55" s="393">
        <f t="shared" si="2"/>
        <v>36.097654901960709</v>
      </c>
      <c r="R55" s="393">
        <f t="shared" si="2"/>
        <v>40.297419943296688</v>
      </c>
      <c r="S55" s="395">
        <f t="shared" si="3"/>
        <v>76.395074845257398</v>
      </c>
      <c r="T55" s="396" t="s">
        <v>539</v>
      </c>
      <c r="U55" s="391">
        <v>4312</v>
      </c>
      <c r="V55" s="392">
        <v>4312</v>
      </c>
      <c r="W55" s="397">
        <v>6.1860154667648687E-2</v>
      </c>
      <c r="X55" s="397">
        <f t="shared" si="4"/>
        <v>350.25219572822687</v>
      </c>
      <c r="Y55" s="397">
        <v>0.1013087566088855</v>
      </c>
      <c r="Z55" s="397">
        <f t="shared" si="5"/>
        <v>573.61017991950973</v>
      </c>
      <c r="AA55" s="347"/>
      <c r="AB55" s="1130"/>
      <c r="AC55" s="1130"/>
      <c r="AD55" s="1130"/>
      <c r="AE55" s="1130"/>
    </row>
    <row r="56" spans="1:31" s="348" customFormat="1" ht="25.15" customHeight="1">
      <c r="A56" s="761">
        <v>45</v>
      </c>
      <c r="B56" s="390" t="s">
        <v>484</v>
      </c>
      <c r="C56" s="391">
        <v>1905</v>
      </c>
      <c r="D56" s="391">
        <v>1906</v>
      </c>
      <c r="E56" s="393">
        <v>114.3</v>
      </c>
      <c r="F56" s="394">
        <v>190.5</v>
      </c>
      <c r="G56" s="395">
        <v>304.8</v>
      </c>
      <c r="H56" s="394">
        <v>10.17</v>
      </c>
      <c r="I56" s="394">
        <v>9.5152847410369077</v>
      </c>
      <c r="J56" s="395">
        <f t="shared" si="0"/>
        <v>19.685284741036909</v>
      </c>
      <c r="K56" s="393">
        <v>128.24245490196077</v>
      </c>
      <c r="L56" s="394">
        <v>206.37029019607843</v>
      </c>
      <c r="M56" s="395">
        <f t="shared" si="1"/>
        <v>334.61274509803923</v>
      </c>
      <c r="N56" s="393">
        <v>114.36</v>
      </c>
      <c r="O56" s="394">
        <v>190.60000000000002</v>
      </c>
      <c r="P56" s="395">
        <v>304.96000000000004</v>
      </c>
      <c r="Q56" s="393">
        <f t="shared" si="2"/>
        <v>24.052454901960758</v>
      </c>
      <c r="R56" s="393">
        <f t="shared" si="2"/>
        <v>25.285574937115314</v>
      </c>
      <c r="S56" s="395">
        <f t="shared" si="3"/>
        <v>49.338029839076071</v>
      </c>
      <c r="T56" s="396" t="s">
        <v>539</v>
      </c>
      <c r="U56" s="391">
        <v>1906</v>
      </c>
      <c r="V56" s="392">
        <v>1906</v>
      </c>
      <c r="W56" s="397">
        <v>6.1860154667648687E-2</v>
      </c>
      <c r="X56" s="397">
        <f t="shared" si="4"/>
        <v>117.84359464187075</v>
      </c>
      <c r="Y56" s="397">
        <v>0.1013087566088855</v>
      </c>
      <c r="Z56" s="397">
        <f t="shared" si="5"/>
        <v>192.99318133992688</v>
      </c>
      <c r="AA56" s="347"/>
      <c r="AB56" s="1130"/>
      <c r="AC56" s="1130"/>
      <c r="AD56" s="1130"/>
      <c r="AE56" s="1130"/>
    </row>
    <row r="57" spans="1:31" s="348" customFormat="1" ht="25.15" customHeight="1">
      <c r="A57" s="761">
        <v>46</v>
      </c>
      <c r="B57" s="390" t="s">
        <v>486</v>
      </c>
      <c r="C57" s="391">
        <v>3599</v>
      </c>
      <c r="D57" s="391">
        <v>3111</v>
      </c>
      <c r="E57" s="393">
        <v>215.94</v>
      </c>
      <c r="F57" s="394">
        <v>359.9</v>
      </c>
      <c r="G57" s="395">
        <v>575.83999999999992</v>
      </c>
      <c r="H57" s="394">
        <v>19.149999999999999</v>
      </c>
      <c r="I57" s="394">
        <v>17.933357971433821</v>
      </c>
      <c r="J57" s="395">
        <f t="shared" si="0"/>
        <v>37.08335797143382</v>
      </c>
      <c r="K57" s="393">
        <v>199.57845490196078</v>
      </c>
      <c r="L57" s="394">
        <v>327.83429019607843</v>
      </c>
      <c r="M57" s="395">
        <f t="shared" si="1"/>
        <v>527.41274509803918</v>
      </c>
      <c r="N57" s="393">
        <v>186.66</v>
      </c>
      <c r="O57" s="394">
        <v>311.10000000000002</v>
      </c>
      <c r="P57" s="395">
        <v>497.76</v>
      </c>
      <c r="Q57" s="393">
        <f t="shared" si="2"/>
        <v>32.068454901960791</v>
      </c>
      <c r="R57" s="393">
        <f t="shared" si="2"/>
        <v>34.667648167512198</v>
      </c>
      <c r="S57" s="395">
        <f t="shared" si="3"/>
        <v>66.736103069472989</v>
      </c>
      <c r="T57" s="396" t="s">
        <v>539</v>
      </c>
      <c r="U57" s="391">
        <v>3111</v>
      </c>
      <c r="V57" s="392">
        <v>3111</v>
      </c>
      <c r="W57" s="397">
        <v>6.1860154667648687E-2</v>
      </c>
      <c r="X57" s="397">
        <f t="shared" si="4"/>
        <v>222.63469664886762</v>
      </c>
      <c r="Y57" s="397">
        <v>0.1013087566088855</v>
      </c>
      <c r="Z57" s="397">
        <f t="shared" si="5"/>
        <v>364.61021503537893</v>
      </c>
      <c r="AA57" s="347"/>
      <c r="AB57" s="1130"/>
      <c r="AC57" s="1130"/>
      <c r="AD57" s="1130"/>
      <c r="AE57" s="1130"/>
    </row>
    <row r="58" spans="1:31" s="348" customFormat="1" ht="25.15" customHeight="1">
      <c r="A58" s="761">
        <v>47</v>
      </c>
      <c r="B58" s="390" t="s">
        <v>487</v>
      </c>
      <c r="C58" s="391">
        <v>3274</v>
      </c>
      <c r="D58" s="391">
        <v>2962</v>
      </c>
      <c r="E58" s="393">
        <v>196.44</v>
      </c>
      <c r="F58" s="394">
        <v>327.40000000000003</v>
      </c>
      <c r="G58" s="395">
        <v>523.84</v>
      </c>
      <c r="H58" s="394">
        <v>16.52</v>
      </c>
      <c r="I58" s="394">
        <v>15.464885182944457</v>
      </c>
      <c r="J58" s="395">
        <f t="shared" si="0"/>
        <v>31.984885182944456</v>
      </c>
      <c r="K58" s="393">
        <v>190.75765490196079</v>
      </c>
      <c r="L58" s="394">
        <v>312.81509019607847</v>
      </c>
      <c r="M58" s="395">
        <f t="shared" si="1"/>
        <v>503.57274509803926</v>
      </c>
      <c r="N58" s="393">
        <v>177.72</v>
      </c>
      <c r="O58" s="394">
        <v>296.2</v>
      </c>
      <c r="P58" s="395">
        <v>473.91999999999996</v>
      </c>
      <c r="Q58" s="393">
        <f t="shared" si="2"/>
        <v>29.557654901960802</v>
      </c>
      <c r="R58" s="393">
        <f t="shared" si="2"/>
        <v>32.079975379022926</v>
      </c>
      <c r="S58" s="395">
        <f t="shared" si="3"/>
        <v>61.637630280983728</v>
      </c>
      <c r="T58" s="396" t="s">
        <v>539</v>
      </c>
      <c r="U58" s="391">
        <v>2962</v>
      </c>
      <c r="V58" s="392">
        <v>2962</v>
      </c>
      <c r="W58" s="397">
        <v>6.1860154667648687E-2</v>
      </c>
      <c r="X58" s="397">
        <f t="shared" si="4"/>
        <v>202.53014638188179</v>
      </c>
      <c r="Y58" s="397">
        <v>0.1013087566088855</v>
      </c>
      <c r="Z58" s="397">
        <f t="shared" si="5"/>
        <v>331.68486913749109</v>
      </c>
      <c r="AA58" s="347"/>
      <c r="AB58" s="1130"/>
      <c r="AC58" s="1130"/>
      <c r="AD58" s="1130"/>
      <c r="AE58" s="1130"/>
    </row>
    <row r="59" spans="1:31" s="348" customFormat="1" ht="25.15" customHeight="1">
      <c r="A59" s="761">
        <v>48</v>
      </c>
      <c r="B59" s="390" t="s">
        <v>492</v>
      </c>
      <c r="C59" s="391">
        <v>4313</v>
      </c>
      <c r="D59" s="391">
        <v>3640</v>
      </c>
      <c r="E59" s="393">
        <v>258.77999999999997</v>
      </c>
      <c r="F59" s="394">
        <v>431.29999999999995</v>
      </c>
      <c r="G59" s="395">
        <v>690.07999999999993</v>
      </c>
      <c r="H59" s="394">
        <v>19.72</v>
      </c>
      <c r="I59" s="394">
        <v>18.455381539837447</v>
      </c>
      <c r="J59" s="395">
        <f t="shared" si="0"/>
        <v>38.175381539837446</v>
      </c>
      <c r="K59" s="393">
        <v>230.89525490196078</v>
      </c>
      <c r="L59" s="394">
        <v>381.15749019607841</v>
      </c>
      <c r="M59" s="395">
        <f t="shared" si="1"/>
        <v>612.05274509803917</v>
      </c>
      <c r="N59" s="393">
        <v>218.4</v>
      </c>
      <c r="O59" s="394">
        <v>364</v>
      </c>
      <c r="P59" s="395">
        <v>582.4</v>
      </c>
      <c r="Q59" s="393">
        <f t="shared" si="2"/>
        <v>32.215254901960776</v>
      </c>
      <c r="R59" s="393">
        <f t="shared" si="2"/>
        <v>35.61287173591586</v>
      </c>
      <c r="S59" s="395">
        <f t="shared" si="3"/>
        <v>67.828126637876636</v>
      </c>
      <c r="T59" s="396" t="s">
        <v>539</v>
      </c>
      <c r="U59" s="391">
        <v>3640</v>
      </c>
      <c r="V59" s="392">
        <v>3640</v>
      </c>
      <c r="W59" s="397">
        <v>6.1860154667648687E-2</v>
      </c>
      <c r="X59" s="397">
        <f t="shared" si="4"/>
        <v>266.80284708156881</v>
      </c>
      <c r="Y59" s="397">
        <v>0.1013087566088855</v>
      </c>
      <c r="Z59" s="397">
        <f t="shared" si="5"/>
        <v>436.94466725412315</v>
      </c>
      <c r="AA59" s="347"/>
      <c r="AB59" s="1130"/>
      <c r="AC59" s="1130"/>
      <c r="AD59" s="1130"/>
      <c r="AE59" s="1130"/>
    </row>
    <row r="60" spans="1:31" s="348" customFormat="1" ht="25.15" customHeight="1">
      <c r="A60" s="761">
        <v>49</v>
      </c>
      <c r="B60" s="390" t="s">
        <v>493</v>
      </c>
      <c r="C60" s="391">
        <v>2850</v>
      </c>
      <c r="D60" s="391">
        <v>2515</v>
      </c>
      <c r="E60" s="393">
        <v>171</v>
      </c>
      <c r="F60" s="394">
        <v>285</v>
      </c>
      <c r="G60" s="395">
        <v>456</v>
      </c>
      <c r="H60" s="394">
        <v>13.64</v>
      </c>
      <c r="I60" s="394">
        <v>12.761982797169679</v>
      </c>
      <c r="J60" s="395">
        <f t="shared" si="0"/>
        <v>26.40198279716968</v>
      </c>
      <c r="K60" s="393">
        <v>164.29525490196079</v>
      </c>
      <c r="L60" s="394">
        <v>267.75749019607838</v>
      </c>
      <c r="M60" s="395">
        <f t="shared" si="1"/>
        <v>432.05274509803917</v>
      </c>
      <c r="N60" s="393">
        <v>150.9</v>
      </c>
      <c r="O60" s="394">
        <v>251.5</v>
      </c>
      <c r="P60" s="395">
        <v>402.4</v>
      </c>
      <c r="Q60" s="393">
        <f t="shared" si="2"/>
        <v>27.035254901960769</v>
      </c>
      <c r="R60" s="393">
        <f t="shared" si="2"/>
        <v>29.019472993248087</v>
      </c>
      <c r="S60" s="395">
        <f t="shared" si="3"/>
        <v>56.054727895208856</v>
      </c>
      <c r="T60" s="396" t="s">
        <v>539</v>
      </c>
      <c r="U60" s="391">
        <v>2515</v>
      </c>
      <c r="V60" s="392">
        <v>2515</v>
      </c>
      <c r="W60" s="397">
        <v>6.1860154667648687E-2</v>
      </c>
      <c r="X60" s="397">
        <f t="shared" si="4"/>
        <v>176.30144080279877</v>
      </c>
      <c r="Y60" s="397">
        <v>0.1013087566088855</v>
      </c>
      <c r="Z60" s="397">
        <f t="shared" si="5"/>
        <v>288.72995633532366</v>
      </c>
      <c r="AA60" s="347"/>
      <c r="AB60" s="1130"/>
      <c r="AC60" s="1130"/>
      <c r="AD60" s="1130"/>
      <c r="AE60" s="1130"/>
    </row>
    <row r="61" spans="1:31" s="348" customFormat="1" ht="25.15" customHeight="1">
      <c r="A61" s="761">
        <v>50</v>
      </c>
      <c r="B61" s="390" t="s">
        <v>488</v>
      </c>
      <c r="C61" s="391">
        <v>1666</v>
      </c>
      <c r="D61" s="391">
        <v>1568</v>
      </c>
      <c r="E61" s="393">
        <v>99.96</v>
      </c>
      <c r="F61" s="394">
        <v>166.6</v>
      </c>
      <c r="G61" s="395">
        <v>266.56</v>
      </c>
      <c r="H61" s="394">
        <v>8.7200000000000006</v>
      </c>
      <c r="I61" s="394">
        <v>8.17</v>
      </c>
      <c r="J61" s="395">
        <f t="shared" si="0"/>
        <v>16.89</v>
      </c>
      <c r="K61" s="393">
        <v>108.23285490196078</v>
      </c>
      <c r="L61" s="394">
        <v>172.29989019607845</v>
      </c>
      <c r="M61" s="395">
        <f t="shared" si="1"/>
        <v>280.53274509803924</v>
      </c>
      <c r="N61" s="393">
        <v>94.08</v>
      </c>
      <c r="O61" s="394">
        <v>156.79999999999998</v>
      </c>
      <c r="P61" s="395">
        <v>250.88</v>
      </c>
      <c r="Q61" s="393">
        <f t="shared" si="2"/>
        <v>22.872854901960778</v>
      </c>
      <c r="R61" s="393">
        <f t="shared" si="2"/>
        <v>23.669890196078455</v>
      </c>
      <c r="S61" s="395">
        <f t="shared" si="3"/>
        <v>46.542745098039234</v>
      </c>
      <c r="T61" s="396" t="s">
        <v>539</v>
      </c>
      <c r="U61" s="391">
        <v>1568</v>
      </c>
      <c r="V61" s="392">
        <v>1568</v>
      </c>
      <c r="W61" s="397">
        <v>6.1860154667648687E-2</v>
      </c>
      <c r="X61" s="397">
        <f t="shared" si="4"/>
        <v>103.05901767630272</v>
      </c>
      <c r="Y61" s="397">
        <v>0.1013087566088855</v>
      </c>
      <c r="Z61" s="397">
        <f t="shared" si="5"/>
        <v>168.78038851040324</v>
      </c>
      <c r="AA61" s="347"/>
      <c r="AB61" s="1130"/>
      <c r="AC61" s="1130"/>
      <c r="AD61" s="1130"/>
      <c r="AE61" s="1130"/>
    </row>
    <row r="62" spans="1:31" s="348" customFormat="1" ht="25.15" customHeight="1">
      <c r="A62" s="761">
        <v>51</v>
      </c>
      <c r="B62" s="390" t="s">
        <v>494</v>
      </c>
      <c r="C62" s="391">
        <v>3826</v>
      </c>
      <c r="D62" s="391">
        <v>3417</v>
      </c>
      <c r="E62" s="393">
        <v>229.56</v>
      </c>
      <c r="F62" s="394">
        <v>382.6</v>
      </c>
      <c r="G62" s="395">
        <v>612.16000000000008</v>
      </c>
      <c r="H62" s="394">
        <v>18.54</v>
      </c>
      <c r="I62" s="394">
        <v>17.33639792724307</v>
      </c>
      <c r="J62" s="395">
        <f t="shared" si="0"/>
        <v>35.876397927243069</v>
      </c>
      <c r="K62" s="393">
        <v>217.69365490196077</v>
      </c>
      <c r="L62" s="394">
        <v>358.67909019607845</v>
      </c>
      <c r="M62" s="395">
        <f t="shared" si="1"/>
        <v>576.37274509803922</v>
      </c>
      <c r="N62" s="393">
        <v>205.02</v>
      </c>
      <c r="O62" s="394">
        <v>341.70000000000005</v>
      </c>
      <c r="P62" s="395">
        <v>546.72</v>
      </c>
      <c r="Q62" s="393">
        <f t="shared" si="2"/>
        <v>31.213654901960751</v>
      </c>
      <c r="R62" s="393">
        <f t="shared" si="2"/>
        <v>34.315488123321472</v>
      </c>
      <c r="S62" s="395">
        <f t="shared" si="3"/>
        <v>65.529143025282224</v>
      </c>
      <c r="T62" s="396" t="s">
        <v>539</v>
      </c>
      <c r="U62" s="391">
        <v>3417</v>
      </c>
      <c r="V62" s="392">
        <v>3417</v>
      </c>
      <c r="W62" s="397">
        <v>6.1860154667648687E-2</v>
      </c>
      <c r="X62" s="397">
        <f t="shared" si="4"/>
        <v>236.67695175842388</v>
      </c>
      <c r="Y62" s="397">
        <v>0.1013087566088855</v>
      </c>
      <c r="Z62" s="397">
        <f t="shared" si="5"/>
        <v>387.60730278559589</v>
      </c>
      <c r="AA62" s="347"/>
      <c r="AB62" s="1130"/>
      <c r="AC62" s="1130"/>
      <c r="AD62" s="1130"/>
      <c r="AE62" s="1130"/>
    </row>
    <row r="63" spans="1:31" ht="25.15" customHeight="1">
      <c r="A63" s="1408" t="s">
        <v>9</v>
      </c>
      <c r="B63" s="1409"/>
      <c r="C63" s="398">
        <f t="shared" ref="C63:K63" si="6">SUM(C12:C62)</f>
        <v>158206</v>
      </c>
      <c r="D63" s="398">
        <f t="shared" si="6"/>
        <v>145628</v>
      </c>
      <c r="E63" s="399">
        <f t="shared" si="6"/>
        <v>9492.3599999999988</v>
      </c>
      <c r="F63" s="399">
        <f t="shared" si="6"/>
        <v>15820.600000000004</v>
      </c>
      <c r="G63" s="399">
        <f t="shared" si="6"/>
        <v>25312.959999999999</v>
      </c>
      <c r="H63" s="399">
        <f t="shared" si="6"/>
        <v>811.61999999999978</v>
      </c>
      <c r="I63" s="399">
        <f t="shared" si="6"/>
        <v>759.74990057079685</v>
      </c>
      <c r="J63" s="399">
        <f t="shared" si="6"/>
        <v>1571.3699005707972</v>
      </c>
      <c r="K63" s="399">
        <f t="shared" si="6"/>
        <v>9406.9476000000013</v>
      </c>
      <c r="L63" s="399">
        <f t="shared" ref="L63:S63" si="7">SUM(L12:L62)</f>
        <v>15405.822399999995</v>
      </c>
      <c r="M63" s="399">
        <f t="shared" si="7"/>
        <v>24812.77</v>
      </c>
      <c r="N63" s="399">
        <f t="shared" si="7"/>
        <v>8737.6800000000021</v>
      </c>
      <c r="O63" s="399">
        <f t="shared" si="7"/>
        <v>14562.800000000001</v>
      </c>
      <c r="P63" s="399">
        <f t="shared" si="7"/>
        <v>23300.479999999996</v>
      </c>
      <c r="Q63" s="399">
        <f t="shared" si="7"/>
        <v>1480.8876</v>
      </c>
      <c r="R63" s="399">
        <f t="shared" si="7"/>
        <v>1602.7723005707969</v>
      </c>
      <c r="S63" s="399">
        <f t="shared" si="7"/>
        <v>3083.6599005707972</v>
      </c>
      <c r="T63" s="398" t="s">
        <v>539</v>
      </c>
      <c r="U63" s="398">
        <f t="shared" ref="U63:V63" si="8">SUM(U12:U62)</f>
        <v>145628</v>
      </c>
      <c r="V63" s="398">
        <f t="shared" si="8"/>
        <v>145628</v>
      </c>
      <c r="W63" s="387"/>
      <c r="X63" s="397">
        <f>SUM(X12:X62)</f>
        <v>9786.6476293500273</v>
      </c>
      <c r="Y63" s="387"/>
      <c r="Z63" s="397">
        <f>SUM(Z12:Z62)</f>
        <v>16027.653148065338</v>
      </c>
    </row>
    <row r="64" spans="1:31" ht="25.15" customHeight="1">
      <c r="A64" s="387"/>
      <c r="B64" s="387"/>
      <c r="C64" s="1131">
        <f>C63+'AT-8A_Hon_CCH_UPry (2)'!C63</f>
        <v>231157</v>
      </c>
      <c r="D64" s="1131">
        <f>D63+'AT-8A_Hon_CCH_UPry (2)'!D63</f>
        <v>213360</v>
      </c>
      <c r="E64" s="387"/>
      <c r="F64" s="387"/>
      <c r="G64" s="387"/>
      <c r="H64" s="387"/>
      <c r="I64" s="397"/>
      <c r="J64" s="39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>
        <f>9406.95/C63</f>
        <v>5.9460134255337985E-2</v>
      </c>
      <c r="X64" s="387"/>
      <c r="Y64" s="387">
        <f>15405.82/C63</f>
        <v>9.7378228385775506E-2</v>
      </c>
      <c r="Z64" s="387"/>
    </row>
    <row r="65" spans="1:21">
      <c r="C65" s="328"/>
      <c r="D65" s="328"/>
      <c r="I65" s="298"/>
      <c r="K65" s="298"/>
      <c r="L65" s="298"/>
      <c r="M65" s="298"/>
    </row>
    <row r="66" spans="1:21">
      <c r="D66" s="328"/>
      <c r="E66" s="1133">
        <f>D64/C64</f>
        <v>0.92300903714791249</v>
      </c>
      <c r="H66" s="298"/>
      <c r="I66" s="298"/>
      <c r="J66" s="298"/>
    </row>
    <row r="67" spans="1:21">
      <c r="D67" s="298"/>
      <c r="H67" s="298"/>
      <c r="I67" s="298"/>
      <c r="J67" s="298"/>
    </row>
    <row r="68" spans="1:21">
      <c r="A68" s="81" t="s">
        <v>5</v>
      </c>
      <c r="E68" s="328"/>
      <c r="H68" s="298"/>
      <c r="I68" s="298"/>
      <c r="J68" s="298"/>
      <c r="T68" s="1410" t="s">
        <v>6</v>
      </c>
      <c r="U68" s="1410"/>
    </row>
    <row r="69" spans="1:21" ht="12.75" customHeight="1"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1410" t="s">
        <v>7</v>
      </c>
      <c r="S69" s="1410"/>
      <c r="T69" s="1410"/>
      <c r="U69" s="1410"/>
    </row>
    <row r="70" spans="1:21" ht="12.75" customHeight="1"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1410" t="s">
        <v>10</v>
      </c>
      <c r="S70" s="1410"/>
      <c r="T70" s="1410"/>
      <c r="U70" s="1410"/>
    </row>
    <row r="71" spans="1:21">
      <c r="S71" s="1425" t="s">
        <v>55</v>
      </c>
      <c r="T71" s="1425"/>
      <c r="U71" s="1425"/>
    </row>
  </sheetData>
  <mergeCells count="24">
    <mergeCell ref="R70:U70"/>
    <mergeCell ref="S71:U71"/>
    <mergeCell ref="T9:T10"/>
    <mergeCell ref="U9:U10"/>
    <mergeCell ref="V9:V10"/>
    <mergeCell ref="A63:B63"/>
    <mergeCell ref="T68:U68"/>
    <mergeCell ref="R69:U69"/>
    <mergeCell ref="P8:V8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P7:V7"/>
    <mergeCell ref="T1:V1"/>
    <mergeCell ref="A2:V2"/>
    <mergeCell ref="A3:V3"/>
    <mergeCell ref="A4:Q4"/>
    <mergeCell ref="A6:V6"/>
  </mergeCells>
  <printOptions horizontalCentered="1"/>
  <pageMargins left="0.17" right="0.16" top="0.23622047244094499" bottom="0" header="0.18" footer="0.31496062992126"/>
  <pageSetup paperSize="9" scale="56" orientation="landscape" r:id="rId1"/>
  <rowBreaks count="1" manualBreakCount="1">
    <brk id="36" max="21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Z79"/>
  <sheetViews>
    <sheetView view="pageBreakPreview" zoomScale="70" zoomScaleNormal="50" zoomScaleSheetLayoutView="70" workbookViewId="0">
      <pane xSplit="2" ySplit="11" topLeftCell="C51" activePane="bottomRight" state="frozen"/>
      <selection activeCell="J63" sqref="J63:K63"/>
      <selection pane="topRight" activeCell="J63" sqref="J63:K63"/>
      <selection pane="bottomLeft" activeCell="J63" sqref="J63:K63"/>
      <selection pane="bottomRight" activeCell="N12" sqref="N12:P62"/>
    </sheetView>
  </sheetViews>
  <sheetFormatPr defaultColWidth="8.85546875" defaultRowHeight="12.75"/>
  <cols>
    <col min="1" max="1" width="8.85546875" style="300"/>
    <col min="2" max="2" width="15.85546875" style="300" customWidth="1"/>
    <col min="3" max="3" width="13.28515625" style="300" customWidth="1"/>
    <col min="4" max="4" width="11.140625" style="300" customWidth="1"/>
    <col min="5" max="5" width="12.42578125" style="300" customWidth="1"/>
    <col min="6" max="6" width="12" style="300" customWidth="1"/>
    <col min="7" max="7" width="13.140625" style="300" customWidth="1"/>
    <col min="8" max="8" width="10.7109375" style="300" customWidth="1"/>
    <col min="9" max="9" width="9.85546875" style="300" customWidth="1"/>
    <col min="10" max="10" width="12.140625" style="300" customWidth="1"/>
    <col min="11" max="11" width="10.5703125" style="300" customWidth="1"/>
    <col min="12" max="12" width="10.28515625" style="300" customWidth="1"/>
    <col min="13" max="13" width="11" style="300" customWidth="1"/>
    <col min="14" max="14" width="11.7109375" style="300" customWidth="1"/>
    <col min="15" max="15" width="11.42578125" style="300" customWidth="1"/>
    <col min="16" max="16" width="12.140625" style="300" customWidth="1"/>
    <col min="17" max="17" width="11.42578125" style="300" customWidth="1"/>
    <col min="18" max="18" width="12.5703125" style="300" customWidth="1"/>
    <col min="19" max="19" width="11.42578125" style="300" customWidth="1"/>
    <col min="20" max="20" width="12.85546875" style="300" customWidth="1"/>
    <col min="21" max="21" width="11.140625" style="300" customWidth="1"/>
    <col min="22" max="22" width="11.85546875" style="300" customWidth="1"/>
    <col min="23" max="23" width="8.42578125" style="300" hidden="1" customWidth="1"/>
    <col min="24" max="26" width="0" style="300" hidden="1" customWidth="1"/>
    <col min="27" max="16384" width="8.85546875" style="300"/>
  </cols>
  <sheetData>
    <row r="1" spans="1:26" ht="15">
      <c r="T1" s="1426" t="s">
        <v>129</v>
      </c>
      <c r="U1" s="1426"/>
      <c r="V1" s="1426"/>
    </row>
    <row r="2" spans="1:26" ht="15.75">
      <c r="A2" s="1328" t="s">
        <v>0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  <c r="V2" s="1328"/>
    </row>
    <row r="3" spans="1:26" ht="20.25">
      <c r="A3" s="1186" t="s">
        <v>507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  <c r="U3" s="1186"/>
      <c r="V3" s="1186"/>
    </row>
    <row r="4" spans="1:26" ht="15.75">
      <c r="A4" s="1406" t="s">
        <v>498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81"/>
      <c r="S4" s="81"/>
      <c r="T4" s="81"/>
      <c r="U4" s="81"/>
      <c r="V4" s="81"/>
    </row>
    <row r="5" spans="1:26">
      <c r="A5" s="258"/>
      <c r="B5" s="258"/>
      <c r="C5" s="297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81"/>
      <c r="S5" s="81"/>
      <c r="T5" s="81"/>
      <c r="U5" s="258"/>
      <c r="V5" s="81"/>
    </row>
    <row r="6" spans="1:26" ht="15.75">
      <c r="A6" s="1407" t="s">
        <v>145</v>
      </c>
      <c r="B6" s="1407"/>
      <c r="C6" s="1407"/>
      <c r="D6" s="1407"/>
      <c r="E6" s="1407"/>
      <c r="F6" s="1407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400"/>
      <c r="X6" s="400"/>
      <c r="Y6" s="400"/>
      <c r="Z6" s="400"/>
    </row>
    <row r="7" spans="1:26" ht="15.75">
      <c r="A7" s="75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1403" t="s">
        <v>140</v>
      </c>
      <c r="Q7" s="1403"/>
      <c r="R7" s="1403"/>
      <c r="S7" s="1403"/>
      <c r="T7" s="1403"/>
      <c r="U7" s="1403"/>
      <c r="V7" s="1403"/>
      <c r="W7" s="400"/>
      <c r="X7" s="400"/>
      <c r="Y7" s="400"/>
      <c r="Z7" s="400"/>
    </row>
    <row r="8" spans="1:26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411" t="s">
        <v>512</v>
      </c>
      <c r="Q8" s="1411"/>
      <c r="R8" s="1411"/>
      <c r="S8" s="1411"/>
      <c r="T8" s="1411"/>
      <c r="U8" s="1411"/>
      <c r="V8" s="1411"/>
      <c r="W8" s="400"/>
      <c r="X8" s="400"/>
      <c r="Y8" s="400"/>
      <c r="Z8" s="400"/>
    </row>
    <row r="9" spans="1:26" ht="28.5" customHeight="1">
      <c r="A9" s="1412" t="s">
        <v>15</v>
      </c>
      <c r="B9" s="1414" t="s">
        <v>127</v>
      </c>
      <c r="C9" s="1414" t="s">
        <v>250</v>
      </c>
      <c r="D9" s="1414" t="s">
        <v>308</v>
      </c>
      <c r="E9" s="1416" t="s">
        <v>513</v>
      </c>
      <c r="F9" s="1416"/>
      <c r="G9" s="1416"/>
      <c r="H9" s="1417" t="s">
        <v>514</v>
      </c>
      <c r="I9" s="1418"/>
      <c r="J9" s="1419"/>
      <c r="K9" s="1420" t="s">
        <v>252</v>
      </c>
      <c r="L9" s="1421"/>
      <c r="M9" s="1422"/>
      <c r="N9" s="1408" t="s">
        <v>93</v>
      </c>
      <c r="O9" s="1423"/>
      <c r="P9" s="1409"/>
      <c r="Q9" s="1424" t="s">
        <v>515</v>
      </c>
      <c r="R9" s="1424"/>
      <c r="S9" s="1424"/>
      <c r="T9" s="1414" t="s">
        <v>156</v>
      </c>
      <c r="U9" s="1414" t="s">
        <v>289</v>
      </c>
      <c r="V9" s="1414" t="s">
        <v>253</v>
      </c>
      <c r="W9" s="400"/>
      <c r="X9" s="400"/>
      <c r="Y9" s="400"/>
      <c r="Z9" s="400"/>
    </row>
    <row r="10" spans="1:26" ht="61.5" customHeight="1">
      <c r="A10" s="1413"/>
      <c r="B10" s="1415"/>
      <c r="C10" s="1415"/>
      <c r="D10" s="1415"/>
      <c r="E10" s="762" t="s">
        <v>105</v>
      </c>
      <c r="F10" s="762" t="s">
        <v>128</v>
      </c>
      <c r="G10" s="762" t="s">
        <v>9</v>
      </c>
      <c r="H10" s="762" t="s">
        <v>105</v>
      </c>
      <c r="I10" s="762" t="s">
        <v>128</v>
      </c>
      <c r="J10" s="762" t="s">
        <v>9</v>
      </c>
      <c r="K10" s="762" t="s">
        <v>105</v>
      </c>
      <c r="L10" s="762" t="s">
        <v>128</v>
      </c>
      <c r="M10" s="762" t="s">
        <v>9</v>
      </c>
      <c r="N10" s="762" t="s">
        <v>105</v>
      </c>
      <c r="O10" s="762" t="s">
        <v>128</v>
      </c>
      <c r="P10" s="762" t="s">
        <v>9</v>
      </c>
      <c r="Q10" s="762" t="s">
        <v>147</v>
      </c>
      <c r="R10" s="762" t="s">
        <v>135</v>
      </c>
      <c r="S10" s="762" t="s">
        <v>136</v>
      </c>
      <c r="T10" s="1415"/>
      <c r="U10" s="1415"/>
      <c r="V10" s="1415"/>
      <c r="W10" s="400"/>
      <c r="X10" s="400" t="s">
        <v>556</v>
      </c>
      <c r="Y10" s="400"/>
      <c r="Z10" s="400" t="s">
        <v>557</v>
      </c>
    </row>
    <row r="11" spans="1:26">
      <c r="A11" s="401">
        <v>1</v>
      </c>
      <c r="B11" s="402">
        <v>2</v>
      </c>
      <c r="C11" s="384">
        <v>3</v>
      </c>
      <c r="D11" s="401">
        <v>4</v>
      </c>
      <c r="E11" s="402">
        <v>5</v>
      </c>
      <c r="F11" s="384">
        <v>6</v>
      </c>
      <c r="G11" s="401">
        <v>7</v>
      </c>
      <c r="H11" s="402">
        <v>8</v>
      </c>
      <c r="I11" s="384">
        <v>9</v>
      </c>
      <c r="J11" s="401">
        <v>10</v>
      </c>
      <c r="K11" s="402">
        <v>11</v>
      </c>
      <c r="L11" s="384">
        <v>12</v>
      </c>
      <c r="M11" s="401">
        <v>13</v>
      </c>
      <c r="N11" s="402">
        <v>14</v>
      </c>
      <c r="O11" s="384">
        <v>15</v>
      </c>
      <c r="P11" s="401">
        <v>16</v>
      </c>
      <c r="Q11" s="402">
        <v>17</v>
      </c>
      <c r="R11" s="384">
        <v>18</v>
      </c>
      <c r="S11" s="401">
        <v>19</v>
      </c>
      <c r="T11" s="402">
        <v>20</v>
      </c>
      <c r="U11" s="401">
        <v>21</v>
      </c>
      <c r="V11" s="402">
        <v>22</v>
      </c>
      <c r="W11" s="400"/>
      <c r="X11" s="400"/>
      <c r="Y11" s="400"/>
      <c r="Z11" s="400"/>
    </row>
    <row r="12" spans="1:26" s="354" customFormat="1" ht="28.9" customHeight="1">
      <c r="A12" s="401">
        <v>1</v>
      </c>
      <c r="B12" s="390" t="s">
        <v>444</v>
      </c>
      <c r="C12" s="403">
        <v>500</v>
      </c>
      <c r="D12" s="403">
        <v>431</v>
      </c>
      <c r="E12" s="404">
        <v>30</v>
      </c>
      <c r="F12" s="405">
        <v>50</v>
      </c>
      <c r="G12" s="406">
        <v>80</v>
      </c>
      <c r="H12" s="404">
        <v>1.4670215745914952</v>
      </c>
      <c r="I12" s="405">
        <v>1.934485392940509</v>
      </c>
      <c r="J12" s="406">
        <f>H12+I12</f>
        <v>3.4015069675320042</v>
      </c>
      <c r="K12" s="404">
        <v>32.620101960784311</v>
      </c>
      <c r="L12" s="405">
        <v>49.970290196078423</v>
      </c>
      <c r="M12" s="395">
        <f>K12+L12</f>
        <v>82.590392156862734</v>
      </c>
      <c r="N12" s="393">
        <v>25.86</v>
      </c>
      <c r="O12" s="394">
        <v>43.1</v>
      </c>
      <c r="P12" s="395">
        <v>68.960000000000008</v>
      </c>
      <c r="Q12" s="393">
        <f>H12+K12-N12</f>
        <v>8.2271235353758101</v>
      </c>
      <c r="R12" s="393">
        <f>I12+L12-O12</f>
        <v>8.8047755890189308</v>
      </c>
      <c r="S12" s="395">
        <f>Q12+R12</f>
        <v>17.031899124394741</v>
      </c>
      <c r="T12" s="407" t="s">
        <v>539</v>
      </c>
      <c r="U12" s="408">
        <v>431</v>
      </c>
      <c r="V12" s="409">
        <v>431</v>
      </c>
      <c r="W12" s="400">
        <v>6.1853009832354811E-2</v>
      </c>
      <c r="X12" s="400">
        <f>C12*W12</f>
        <v>30.926504916177404</v>
      </c>
      <c r="Y12" s="400">
        <v>0.10129716347174082</v>
      </c>
      <c r="Z12" s="400">
        <f>C12*Y12</f>
        <v>50.648581735870408</v>
      </c>
    </row>
    <row r="13" spans="1:26" s="354" customFormat="1" ht="28.9" customHeight="1">
      <c r="A13" s="401">
        <v>2</v>
      </c>
      <c r="B13" s="390" t="s">
        <v>446</v>
      </c>
      <c r="C13" s="403">
        <v>929</v>
      </c>
      <c r="D13" s="403">
        <v>870</v>
      </c>
      <c r="E13" s="404">
        <v>55.74</v>
      </c>
      <c r="F13" s="405">
        <v>92.9</v>
      </c>
      <c r="G13" s="406">
        <v>148.64000000000001</v>
      </c>
      <c r="H13" s="404">
        <v>2.9719371861073824</v>
      </c>
      <c r="I13" s="405">
        <v>3.8975638395699264</v>
      </c>
      <c r="J13" s="406">
        <f t="shared" ref="J13:J62" si="0">H13+I13</f>
        <v>6.8695010256773088</v>
      </c>
      <c r="K13" s="404">
        <v>58.608901960784308</v>
      </c>
      <c r="L13" s="405">
        <v>94.22149019607842</v>
      </c>
      <c r="M13" s="395">
        <f t="shared" ref="M13:M62" si="1">K13+L13</f>
        <v>152.83039215686273</v>
      </c>
      <c r="N13" s="404">
        <v>52.2</v>
      </c>
      <c r="O13" s="405">
        <v>87</v>
      </c>
      <c r="P13" s="395">
        <v>139.19999999999999</v>
      </c>
      <c r="Q13" s="393">
        <f t="shared" ref="Q13:R62" si="2">H13+K13-N13</f>
        <v>9.3808391468916881</v>
      </c>
      <c r="R13" s="393">
        <f t="shared" si="2"/>
        <v>11.119054035648347</v>
      </c>
      <c r="S13" s="395">
        <f t="shared" ref="S13:S62" si="3">Q13+R13</f>
        <v>20.499893182540035</v>
      </c>
      <c r="T13" s="407" t="s">
        <v>539</v>
      </c>
      <c r="U13" s="408">
        <v>870</v>
      </c>
      <c r="V13" s="409">
        <v>870</v>
      </c>
      <c r="W13" s="400">
        <v>6.1853009832354811E-2</v>
      </c>
      <c r="X13" s="400">
        <f t="shared" ref="X13:X62" si="4">C13*W13</f>
        <v>57.461446134257621</v>
      </c>
      <c r="Y13" s="400">
        <v>0.10129716347174082</v>
      </c>
      <c r="Z13" s="400">
        <f t="shared" ref="Z13:Z62" si="5">C13*Y13</f>
        <v>94.105064865247229</v>
      </c>
    </row>
    <row r="14" spans="1:26" s="354" customFormat="1" ht="28.9" customHeight="1">
      <c r="A14" s="401">
        <v>3</v>
      </c>
      <c r="B14" s="390" t="s">
        <v>445</v>
      </c>
      <c r="C14" s="403">
        <v>803</v>
      </c>
      <c r="D14" s="403">
        <v>776</v>
      </c>
      <c r="E14" s="404">
        <v>48.18</v>
      </c>
      <c r="F14" s="405">
        <v>80.3</v>
      </c>
      <c r="G14" s="406">
        <v>128.47999999999999</v>
      </c>
      <c r="H14" s="404">
        <v>2.3906770884911879</v>
      </c>
      <c r="I14" s="405">
        <v>3.1368005941854733</v>
      </c>
      <c r="J14" s="406">
        <f t="shared" si="0"/>
        <v>5.5274776826766612</v>
      </c>
      <c r="K14" s="404">
        <v>53.044101960784317</v>
      </c>
      <c r="L14" s="405">
        <v>84.746290196078434</v>
      </c>
      <c r="M14" s="395">
        <f t="shared" si="1"/>
        <v>137.79039215686277</v>
      </c>
      <c r="N14" s="404">
        <v>46.56</v>
      </c>
      <c r="O14" s="405">
        <v>77.599999999999994</v>
      </c>
      <c r="P14" s="395">
        <v>124.16</v>
      </c>
      <c r="Q14" s="393">
        <f t="shared" si="2"/>
        <v>8.874779049275503</v>
      </c>
      <c r="R14" s="393">
        <f t="shared" si="2"/>
        <v>10.283090790263913</v>
      </c>
      <c r="S14" s="395">
        <f t="shared" si="3"/>
        <v>19.157869839539416</v>
      </c>
      <c r="T14" s="407" t="s">
        <v>539</v>
      </c>
      <c r="U14" s="408">
        <v>776</v>
      </c>
      <c r="V14" s="409">
        <v>776</v>
      </c>
      <c r="W14" s="400">
        <v>6.1853009832354811E-2</v>
      </c>
      <c r="X14" s="400">
        <f t="shared" si="4"/>
        <v>49.667966895380914</v>
      </c>
      <c r="Y14" s="400">
        <v>0.10129716347174082</v>
      </c>
      <c r="Z14" s="400">
        <f t="shared" si="5"/>
        <v>81.341622267807878</v>
      </c>
    </row>
    <row r="15" spans="1:26" s="354" customFormat="1" ht="28.5" customHeight="1">
      <c r="A15" s="401">
        <v>4</v>
      </c>
      <c r="B15" s="390" t="s">
        <v>447</v>
      </c>
      <c r="C15" s="403">
        <v>922</v>
      </c>
      <c r="D15" s="403">
        <v>930</v>
      </c>
      <c r="E15" s="404">
        <v>55.32</v>
      </c>
      <c r="F15" s="405">
        <v>92.199999999999989</v>
      </c>
      <c r="G15" s="406">
        <v>147.51999999999998</v>
      </c>
      <c r="H15" s="404">
        <v>2.9440431491829955</v>
      </c>
      <c r="I15" s="405">
        <v>3.8689707858810181</v>
      </c>
      <c r="J15" s="406">
        <f t="shared" si="0"/>
        <v>6.8130139350640135</v>
      </c>
      <c r="K15" s="404">
        <v>62.160901960784315</v>
      </c>
      <c r="L15" s="405">
        <v>100.26949019607845</v>
      </c>
      <c r="M15" s="395">
        <f t="shared" si="1"/>
        <v>162.43039215686275</v>
      </c>
      <c r="N15" s="404">
        <v>55.8</v>
      </c>
      <c r="O15" s="405">
        <v>93</v>
      </c>
      <c r="P15" s="395">
        <v>148.80000000000001</v>
      </c>
      <c r="Q15" s="393">
        <f t="shared" si="2"/>
        <v>9.3049451099673064</v>
      </c>
      <c r="R15" s="393">
        <f t="shared" si="2"/>
        <v>11.138460981959469</v>
      </c>
      <c r="S15" s="395">
        <f t="shared" si="3"/>
        <v>20.443406091926775</v>
      </c>
      <c r="T15" s="407" t="s">
        <v>539</v>
      </c>
      <c r="U15" s="408">
        <v>930</v>
      </c>
      <c r="V15" s="409">
        <v>930</v>
      </c>
      <c r="W15" s="400">
        <v>6.1853009832354811E-2</v>
      </c>
      <c r="X15" s="400">
        <f t="shared" si="4"/>
        <v>57.028475065431138</v>
      </c>
      <c r="Y15" s="400">
        <v>0.10129716347174082</v>
      </c>
      <c r="Z15" s="400">
        <f t="shared" si="5"/>
        <v>93.395984720945037</v>
      </c>
    </row>
    <row r="16" spans="1:26" s="354" customFormat="1" ht="28.9" customHeight="1">
      <c r="A16" s="401">
        <v>5</v>
      </c>
      <c r="B16" s="390" t="s">
        <v>448</v>
      </c>
      <c r="C16" s="403">
        <v>1544</v>
      </c>
      <c r="D16" s="403">
        <v>1339</v>
      </c>
      <c r="E16" s="404">
        <v>92.64</v>
      </c>
      <c r="F16" s="405">
        <v>154.4</v>
      </c>
      <c r="G16" s="406">
        <v>247.04000000000002</v>
      </c>
      <c r="H16" s="404">
        <v>4.5544440829030179</v>
      </c>
      <c r="I16" s="405">
        <v>5.9723583504279532</v>
      </c>
      <c r="J16" s="406">
        <f t="shared" si="0"/>
        <v>10.526802433330971</v>
      </c>
      <c r="K16" s="404">
        <v>86.373701960784317</v>
      </c>
      <c r="L16" s="405">
        <v>141.49669019607845</v>
      </c>
      <c r="M16" s="395">
        <f t="shared" si="1"/>
        <v>227.87039215686275</v>
      </c>
      <c r="N16" s="404">
        <v>80.34</v>
      </c>
      <c r="O16" s="405">
        <v>133.9</v>
      </c>
      <c r="P16" s="395">
        <v>214.24</v>
      </c>
      <c r="Q16" s="393">
        <f t="shared" si="2"/>
        <v>10.588146043687331</v>
      </c>
      <c r="R16" s="393">
        <f t="shared" si="2"/>
        <v>13.569048546506394</v>
      </c>
      <c r="S16" s="395">
        <f t="shared" si="3"/>
        <v>24.157194590193726</v>
      </c>
      <c r="T16" s="407" t="s">
        <v>539</v>
      </c>
      <c r="U16" s="408">
        <v>1339</v>
      </c>
      <c r="V16" s="409">
        <v>1339</v>
      </c>
      <c r="W16" s="400">
        <v>6.1853009832354811E-2</v>
      </c>
      <c r="X16" s="400">
        <f t="shared" si="4"/>
        <v>95.501047181155826</v>
      </c>
      <c r="Y16" s="400">
        <v>0.10129716347174082</v>
      </c>
      <c r="Z16" s="400">
        <f t="shared" si="5"/>
        <v>156.40282040036783</v>
      </c>
    </row>
    <row r="17" spans="1:26" s="354" customFormat="1" ht="28.9" customHeight="1">
      <c r="A17" s="401">
        <v>6</v>
      </c>
      <c r="B17" s="390" t="s">
        <v>449</v>
      </c>
      <c r="C17" s="403">
        <v>1879</v>
      </c>
      <c r="D17" s="403">
        <v>1787</v>
      </c>
      <c r="E17" s="404">
        <v>112.74</v>
      </c>
      <c r="F17" s="405">
        <v>187.9</v>
      </c>
      <c r="G17" s="406">
        <v>300.64</v>
      </c>
      <c r="H17" s="404">
        <v>6.0075564829879085</v>
      </c>
      <c r="I17" s="405">
        <v>7.8809068402065492</v>
      </c>
      <c r="J17" s="406">
        <f t="shared" si="0"/>
        <v>13.888463323194458</v>
      </c>
      <c r="K17" s="404">
        <v>112.89530196078432</v>
      </c>
      <c r="L17" s="405">
        <v>186.65509019607848</v>
      </c>
      <c r="M17" s="395">
        <f t="shared" si="1"/>
        <v>299.55039215686281</v>
      </c>
      <c r="N17" s="404">
        <v>107.22</v>
      </c>
      <c r="O17" s="405">
        <v>178.7</v>
      </c>
      <c r="P17" s="395">
        <v>285.91999999999996</v>
      </c>
      <c r="Q17" s="393">
        <f t="shared" si="2"/>
        <v>11.682858443772233</v>
      </c>
      <c r="R17" s="393">
        <f t="shared" si="2"/>
        <v>15.83599703628505</v>
      </c>
      <c r="S17" s="395">
        <f t="shared" si="3"/>
        <v>27.518855480057283</v>
      </c>
      <c r="T17" s="407" t="s">
        <v>539</v>
      </c>
      <c r="U17" s="408">
        <v>1787</v>
      </c>
      <c r="V17" s="409">
        <v>1787</v>
      </c>
      <c r="W17" s="400">
        <v>6.1853009832354811E-2</v>
      </c>
      <c r="X17" s="400">
        <f t="shared" si="4"/>
        <v>116.2218054749947</v>
      </c>
      <c r="Y17" s="400">
        <v>0.10129716347174082</v>
      </c>
      <c r="Z17" s="400">
        <f t="shared" si="5"/>
        <v>190.337370163401</v>
      </c>
    </row>
    <row r="18" spans="1:26" s="354" customFormat="1" ht="28.9" customHeight="1">
      <c r="A18" s="401">
        <v>7</v>
      </c>
      <c r="B18" s="390" t="s">
        <v>450</v>
      </c>
      <c r="C18" s="403">
        <v>1928</v>
      </c>
      <c r="D18" s="403">
        <v>1873</v>
      </c>
      <c r="E18" s="404">
        <v>115.68</v>
      </c>
      <c r="F18" s="405">
        <v>192.8</v>
      </c>
      <c r="G18" s="406">
        <v>308.48</v>
      </c>
      <c r="H18" s="404">
        <v>6.1628147414585754</v>
      </c>
      <c r="I18" s="405">
        <v>8.0610582160288544</v>
      </c>
      <c r="J18" s="406">
        <f t="shared" si="0"/>
        <v>14.22387295748743</v>
      </c>
      <c r="K18" s="404">
        <v>117.98650196078431</v>
      </c>
      <c r="L18" s="405">
        <v>195.32389019607845</v>
      </c>
      <c r="M18" s="395">
        <f t="shared" si="1"/>
        <v>313.31039215686275</v>
      </c>
      <c r="N18" s="404">
        <v>112.38</v>
      </c>
      <c r="O18" s="405">
        <v>187.29999999999998</v>
      </c>
      <c r="P18" s="395">
        <v>299.67999999999995</v>
      </c>
      <c r="Q18" s="393">
        <f t="shared" si="2"/>
        <v>11.76931670224289</v>
      </c>
      <c r="R18" s="393">
        <f t="shared" si="2"/>
        <v>16.084948412107309</v>
      </c>
      <c r="S18" s="395">
        <f t="shared" si="3"/>
        <v>27.854265114350198</v>
      </c>
      <c r="T18" s="407" t="s">
        <v>539</v>
      </c>
      <c r="U18" s="408">
        <v>1873</v>
      </c>
      <c r="V18" s="409">
        <v>1873</v>
      </c>
      <c r="W18" s="400">
        <v>6.1853009832354811E-2</v>
      </c>
      <c r="X18" s="400">
        <f t="shared" si="4"/>
        <v>119.25260295678008</v>
      </c>
      <c r="Y18" s="400">
        <v>0.10129716347174082</v>
      </c>
      <c r="Z18" s="400">
        <f t="shared" si="5"/>
        <v>195.30093117351632</v>
      </c>
    </row>
    <row r="19" spans="1:26" s="354" customFormat="1" ht="28.9" customHeight="1">
      <c r="A19" s="401">
        <v>8</v>
      </c>
      <c r="B19" s="390" t="s">
        <v>451</v>
      </c>
      <c r="C19" s="403">
        <v>1271</v>
      </c>
      <c r="D19" s="403">
        <v>1271</v>
      </c>
      <c r="E19" s="404">
        <v>76.260000000000005</v>
      </c>
      <c r="F19" s="405">
        <v>127.1</v>
      </c>
      <c r="G19" s="406">
        <v>203.36</v>
      </c>
      <c r="H19" s="404">
        <v>4.064760132984361</v>
      </c>
      <c r="I19" s="405">
        <v>5.325967319799112</v>
      </c>
      <c r="J19" s="406">
        <f t="shared" si="0"/>
        <v>9.390727452783473</v>
      </c>
      <c r="K19" s="404">
        <v>82.348101960784319</v>
      </c>
      <c r="L19" s="405">
        <v>134.64229019607845</v>
      </c>
      <c r="M19" s="395">
        <f t="shared" si="1"/>
        <v>216.99039215686275</v>
      </c>
      <c r="N19" s="404">
        <v>76.260000000000005</v>
      </c>
      <c r="O19" s="405">
        <v>127.1</v>
      </c>
      <c r="P19" s="395">
        <v>203.36</v>
      </c>
      <c r="Q19" s="393">
        <f t="shared" si="2"/>
        <v>10.152862093768675</v>
      </c>
      <c r="R19" s="393">
        <f t="shared" si="2"/>
        <v>12.868257515877559</v>
      </c>
      <c r="S19" s="395">
        <f t="shared" si="3"/>
        <v>23.021119609646234</v>
      </c>
      <c r="T19" s="407" t="s">
        <v>539</v>
      </c>
      <c r="U19" s="408">
        <v>1271</v>
      </c>
      <c r="V19" s="409">
        <v>1271</v>
      </c>
      <c r="W19" s="400">
        <v>6.1853009832354811E-2</v>
      </c>
      <c r="X19" s="400">
        <f t="shared" si="4"/>
        <v>78.615175496922959</v>
      </c>
      <c r="Y19" s="400">
        <v>0.10129716347174082</v>
      </c>
      <c r="Z19" s="400">
        <f t="shared" si="5"/>
        <v>128.74869477258258</v>
      </c>
    </row>
    <row r="20" spans="1:26" s="354" customFormat="1" ht="28.9" customHeight="1">
      <c r="A20" s="401">
        <v>9</v>
      </c>
      <c r="B20" s="390" t="s">
        <v>452</v>
      </c>
      <c r="C20" s="403">
        <v>1106</v>
      </c>
      <c r="D20" s="403">
        <v>810</v>
      </c>
      <c r="E20" s="404">
        <v>66.36</v>
      </c>
      <c r="F20" s="405">
        <v>110.6</v>
      </c>
      <c r="G20" s="406">
        <v>176.95999999999998</v>
      </c>
      <c r="H20" s="404">
        <v>2.8763761759920783</v>
      </c>
      <c r="I20" s="405">
        <v>3.7705354742873354</v>
      </c>
      <c r="J20" s="406">
        <f t="shared" si="0"/>
        <v>6.6469116502794137</v>
      </c>
      <c r="K20" s="404">
        <v>55.056901960784316</v>
      </c>
      <c r="L20" s="405">
        <v>88.173490196078433</v>
      </c>
      <c r="M20" s="395">
        <f t="shared" si="1"/>
        <v>143.23039215686276</v>
      </c>
      <c r="N20" s="404">
        <v>48.6</v>
      </c>
      <c r="O20" s="405">
        <v>81</v>
      </c>
      <c r="P20" s="395">
        <v>129.6</v>
      </c>
      <c r="Q20" s="393">
        <f t="shared" si="2"/>
        <v>9.3332781367763928</v>
      </c>
      <c r="R20" s="393">
        <f t="shared" si="2"/>
        <v>10.944025670365761</v>
      </c>
      <c r="S20" s="395">
        <f t="shared" si="3"/>
        <v>20.277303807142154</v>
      </c>
      <c r="T20" s="407" t="s">
        <v>539</v>
      </c>
      <c r="U20" s="408">
        <v>810</v>
      </c>
      <c r="V20" s="409">
        <v>810</v>
      </c>
      <c r="W20" s="400">
        <v>6.1853009832354811E-2</v>
      </c>
      <c r="X20" s="400">
        <f t="shared" si="4"/>
        <v>68.409428874584421</v>
      </c>
      <c r="Y20" s="400">
        <v>0.10129716347174082</v>
      </c>
      <c r="Z20" s="400">
        <f t="shared" si="5"/>
        <v>112.03466279974535</v>
      </c>
    </row>
    <row r="21" spans="1:26" s="354" customFormat="1" ht="28.9" customHeight="1">
      <c r="A21" s="401">
        <v>10</v>
      </c>
      <c r="B21" s="390" t="s">
        <v>453</v>
      </c>
      <c r="C21" s="403">
        <v>576</v>
      </c>
      <c r="D21" s="403">
        <v>519</v>
      </c>
      <c r="E21" s="404">
        <v>34.56</v>
      </c>
      <c r="F21" s="405">
        <v>57.6</v>
      </c>
      <c r="G21" s="406">
        <v>92.16</v>
      </c>
      <c r="H21" s="404">
        <v>1.8452807526349275</v>
      </c>
      <c r="I21" s="405">
        <v>2.4199427035438923</v>
      </c>
      <c r="J21" s="406">
        <f t="shared" si="0"/>
        <v>4.2652234561788198</v>
      </c>
      <c r="K21" s="404">
        <v>37.82970196078432</v>
      </c>
      <c r="L21" s="405">
        <v>58.840690196078434</v>
      </c>
      <c r="M21" s="395">
        <f t="shared" si="1"/>
        <v>96.670392156862761</v>
      </c>
      <c r="N21" s="404">
        <v>31.14</v>
      </c>
      <c r="O21" s="405">
        <v>51.9</v>
      </c>
      <c r="P21" s="395">
        <v>83.039999999999992</v>
      </c>
      <c r="Q21" s="393">
        <f t="shared" si="2"/>
        <v>8.5349827134192466</v>
      </c>
      <c r="R21" s="393">
        <f t="shared" si="2"/>
        <v>9.360632899622324</v>
      </c>
      <c r="S21" s="395">
        <f t="shared" si="3"/>
        <v>17.895615613041571</v>
      </c>
      <c r="T21" s="407" t="s">
        <v>539</v>
      </c>
      <c r="U21" s="408">
        <v>519</v>
      </c>
      <c r="V21" s="409">
        <v>519</v>
      </c>
      <c r="W21" s="400">
        <v>6.1853009832354811E-2</v>
      </c>
      <c r="X21" s="400">
        <f t="shared" si="4"/>
        <v>35.627333663436374</v>
      </c>
      <c r="Y21" s="400">
        <v>0.10129716347174082</v>
      </c>
      <c r="Z21" s="400">
        <f t="shared" si="5"/>
        <v>58.347166159722711</v>
      </c>
    </row>
    <row r="22" spans="1:26" s="354" customFormat="1" ht="28.9" customHeight="1">
      <c r="A22" s="401">
        <v>11</v>
      </c>
      <c r="B22" s="390" t="s">
        <v>454</v>
      </c>
      <c r="C22" s="403">
        <v>2115</v>
      </c>
      <c r="D22" s="403">
        <v>2053</v>
      </c>
      <c r="E22" s="404">
        <v>126.9</v>
      </c>
      <c r="F22" s="405">
        <v>211.5</v>
      </c>
      <c r="G22" s="406">
        <v>338.4</v>
      </c>
      <c r="H22" s="404">
        <v>6.6863321779726874</v>
      </c>
      <c r="I22" s="405">
        <v>8.7766669024545507</v>
      </c>
      <c r="J22" s="406">
        <f t="shared" si="0"/>
        <v>15.462999080427238</v>
      </c>
      <c r="K22" s="404">
        <v>128.6425019607843</v>
      </c>
      <c r="L22" s="405">
        <v>213.46789019607846</v>
      </c>
      <c r="M22" s="395">
        <f t="shared" si="1"/>
        <v>342.11039215686276</v>
      </c>
      <c r="N22" s="404">
        <v>123.18</v>
      </c>
      <c r="O22" s="405">
        <v>205.3</v>
      </c>
      <c r="P22" s="395">
        <v>328.48</v>
      </c>
      <c r="Q22" s="393">
        <f t="shared" si="2"/>
        <v>12.148834138756968</v>
      </c>
      <c r="R22" s="393">
        <f t="shared" si="2"/>
        <v>16.944557098532982</v>
      </c>
      <c r="S22" s="395">
        <f t="shared" si="3"/>
        <v>29.09339123728995</v>
      </c>
      <c r="T22" s="407" t="s">
        <v>539</v>
      </c>
      <c r="U22" s="408">
        <v>2053</v>
      </c>
      <c r="V22" s="409">
        <v>2053</v>
      </c>
      <c r="W22" s="400">
        <v>6.1853009832354811E-2</v>
      </c>
      <c r="X22" s="400">
        <f t="shared" si="4"/>
        <v>130.81911579543043</v>
      </c>
      <c r="Y22" s="400">
        <v>0.10129716347174082</v>
      </c>
      <c r="Z22" s="400">
        <f t="shared" si="5"/>
        <v>214.24350074273184</v>
      </c>
    </row>
    <row r="23" spans="1:26" s="354" customFormat="1" ht="28.9" customHeight="1">
      <c r="A23" s="401">
        <v>12</v>
      </c>
      <c r="B23" s="390" t="s">
        <v>455</v>
      </c>
      <c r="C23" s="403">
        <v>2398</v>
      </c>
      <c r="D23" s="403">
        <v>2316</v>
      </c>
      <c r="E23" s="404">
        <v>143.88</v>
      </c>
      <c r="F23" s="405">
        <v>239.79999999999998</v>
      </c>
      <c r="G23" s="406">
        <v>383.67999999999995</v>
      </c>
      <c r="H23" s="404">
        <v>7.6657000778100155</v>
      </c>
      <c r="I23" s="405">
        <v>10.059448963712242</v>
      </c>
      <c r="J23" s="406">
        <f t="shared" si="0"/>
        <v>17.725149041522258</v>
      </c>
      <c r="K23" s="404">
        <v>144.21210196078431</v>
      </c>
      <c r="L23" s="405">
        <v>239.97829019607843</v>
      </c>
      <c r="M23" s="395">
        <f t="shared" si="1"/>
        <v>384.19039215686274</v>
      </c>
      <c r="N23" s="404">
        <v>138.96</v>
      </c>
      <c r="O23" s="405">
        <v>231.60000000000002</v>
      </c>
      <c r="P23" s="395">
        <v>370.56000000000006</v>
      </c>
      <c r="Q23" s="393">
        <f t="shared" si="2"/>
        <v>12.917802038594317</v>
      </c>
      <c r="R23" s="393">
        <f t="shared" si="2"/>
        <v>18.437739159790652</v>
      </c>
      <c r="S23" s="395">
        <f t="shared" si="3"/>
        <v>31.355541198384969</v>
      </c>
      <c r="T23" s="407" t="s">
        <v>539</v>
      </c>
      <c r="U23" s="408">
        <v>2316</v>
      </c>
      <c r="V23" s="409">
        <v>2316</v>
      </c>
      <c r="W23" s="400">
        <v>6.1853009832354811E-2</v>
      </c>
      <c r="X23" s="400">
        <f t="shared" si="4"/>
        <v>148.32351757798685</v>
      </c>
      <c r="Y23" s="400">
        <v>0.10129716347174082</v>
      </c>
      <c r="Z23" s="400">
        <f t="shared" si="5"/>
        <v>242.9105980052345</v>
      </c>
    </row>
    <row r="24" spans="1:26" s="354" customFormat="1" ht="28.9" customHeight="1">
      <c r="A24" s="401">
        <v>13</v>
      </c>
      <c r="B24" s="390" t="s">
        <v>456</v>
      </c>
      <c r="C24" s="403">
        <v>1475</v>
      </c>
      <c r="D24" s="403">
        <v>1689</v>
      </c>
      <c r="E24" s="404">
        <v>88.5</v>
      </c>
      <c r="F24" s="405">
        <v>147.5</v>
      </c>
      <c r="G24" s="406">
        <v>236</v>
      </c>
      <c r="H24" s="404">
        <v>4.7176720662092464</v>
      </c>
      <c r="I24" s="405">
        <v>6.1878220273042359</v>
      </c>
      <c r="J24" s="406">
        <f t="shared" si="0"/>
        <v>10.905494093513482</v>
      </c>
      <c r="K24" s="404">
        <v>107.09370196078433</v>
      </c>
      <c r="L24" s="405">
        <v>176.77669019607842</v>
      </c>
      <c r="M24" s="395">
        <f t="shared" si="1"/>
        <v>283.87039215686275</v>
      </c>
      <c r="N24" s="404">
        <v>101.34</v>
      </c>
      <c r="O24" s="405">
        <v>168.9</v>
      </c>
      <c r="P24" s="395">
        <v>270.24</v>
      </c>
      <c r="Q24" s="393">
        <f t="shared" si="2"/>
        <v>10.471374026993573</v>
      </c>
      <c r="R24" s="393">
        <f t="shared" si="2"/>
        <v>14.06451222338265</v>
      </c>
      <c r="S24" s="395">
        <f t="shared" si="3"/>
        <v>24.535886250376223</v>
      </c>
      <c r="T24" s="407" t="s">
        <v>539</v>
      </c>
      <c r="U24" s="408">
        <v>1689</v>
      </c>
      <c r="V24" s="409">
        <v>1689</v>
      </c>
      <c r="W24" s="400">
        <v>6.1853009832354811E-2</v>
      </c>
      <c r="X24" s="400">
        <f t="shared" si="4"/>
        <v>91.233189502723349</v>
      </c>
      <c r="Y24" s="400">
        <v>0.10129716347174082</v>
      </c>
      <c r="Z24" s="400">
        <f t="shared" si="5"/>
        <v>149.41331612081771</v>
      </c>
    </row>
    <row r="25" spans="1:26" s="354" customFormat="1" ht="28.9" customHeight="1">
      <c r="A25" s="401">
        <v>14</v>
      </c>
      <c r="B25" s="390" t="s">
        <v>457</v>
      </c>
      <c r="C25" s="403">
        <v>856</v>
      </c>
      <c r="D25" s="403">
        <v>854</v>
      </c>
      <c r="E25" s="404">
        <v>51.36</v>
      </c>
      <c r="F25" s="405">
        <v>85.6</v>
      </c>
      <c r="G25" s="406">
        <v>136.95999999999998</v>
      </c>
      <c r="H25" s="404">
        <v>2.7410422296102439</v>
      </c>
      <c r="I25" s="405">
        <v>3.5936648510999518</v>
      </c>
      <c r="J25" s="406">
        <f t="shared" si="0"/>
        <v>6.3347070807101957</v>
      </c>
      <c r="K25" s="404">
        <v>57.661701960784313</v>
      </c>
      <c r="L25" s="405">
        <v>92.608690196078427</v>
      </c>
      <c r="M25" s="395">
        <f t="shared" si="1"/>
        <v>150.27039215686273</v>
      </c>
      <c r="N25" s="404">
        <v>51.24</v>
      </c>
      <c r="O25" s="405">
        <v>85.4</v>
      </c>
      <c r="P25" s="395">
        <v>136.64000000000001</v>
      </c>
      <c r="Q25" s="393">
        <f t="shared" si="2"/>
        <v>9.1627441903945552</v>
      </c>
      <c r="R25" s="393">
        <f t="shared" si="2"/>
        <v>10.802355047178366</v>
      </c>
      <c r="S25" s="395">
        <f t="shared" si="3"/>
        <v>19.965099237572922</v>
      </c>
      <c r="T25" s="407" t="s">
        <v>539</v>
      </c>
      <c r="U25" s="408">
        <v>854</v>
      </c>
      <c r="V25" s="409">
        <v>854</v>
      </c>
      <c r="W25" s="400">
        <v>6.1853009832354811E-2</v>
      </c>
      <c r="X25" s="400">
        <f t="shared" si="4"/>
        <v>52.946176416495717</v>
      </c>
      <c r="Y25" s="400">
        <v>0.10129716347174082</v>
      </c>
      <c r="Z25" s="400">
        <f t="shared" si="5"/>
        <v>86.710371931810144</v>
      </c>
    </row>
    <row r="26" spans="1:26" s="354" customFormat="1" ht="28.9" customHeight="1">
      <c r="A26" s="401">
        <v>15</v>
      </c>
      <c r="B26" s="390" t="s">
        <v>458</v>
      </c>
      <c r="C26" s="403">
        <v>1358</v>
      </c>
      <c r="D26" s="403">
        <v>1358</v>
      </c>
      <c r="E26" s="404">
        <v>81.48</v>
      </c>
      <c r="F26" s="405">
        <v>135.80000000000001</v>
      </c>
      <c r="G26" s="406">
        <v>217.28000000000003</v>
      </c>
      <c r="H26" s="404">
        <v>4.3414431633302684</v>
      </c>
      <c r="I26" s="405">
        <v>5.6970524156468869</v>
      </c>
      <c r="J26" s="406">
        <f t="shared" si="0"/>
        <v>10.038495578977155</v>
      </c>
      <c r="K26" s="404">
        <v>87.49850196078431</v>
      </c>
      <c r="L26" s="405">
        <v>143.41189019607842</v>
      </c>
      <c r="M26" s="395">
        <f t="shared" si="1"/>
        <v>230.91039215686271</v>
      </c>
      <c r="N26" s="404">
        <v>81.48</v>
      </c>
      <c r="O26" s="405">
        <v>135.80000000000001</v>
      </c>
      <c r="P26" s="395">
        <v>217.28000000000003</v>
      </c>
      <c r="Q26" s="393">
        <f t="shared" si="2"/>
        <v>10.359945124114574</v>
      </c>
      <c r="R26" s="393">
        <f t="shared" si="2"/>
        <v>13.308942611725286</v>
      </c>
      <c r="S26" s="395">
        <f t="shared" si="3"/>
        <v>23.66888773583986</v>
      </c>
      <c r="T26" s="407" t="s">
        <v>539</v>
      </c>
      <c r="U26" s="408">
        <v>1358</v>
      </c>
      <c r="V26" s="409">
        <v>1358</v>
      </c>
      <c r="W26" s="400">
        <v>6.1853009832354811E-2</v>
      </c>
      <c r="X26" s="400">
        <f t="shared" si="4"/>
        <v>83.996387352337834</v>
      </c>
      <c r="Y26" s="400">
        <v>0.10129716347174082</v>
      </c>
      <c r="Z26" s="400">
        <f t="shared" si="5"/>
        <v>137.56154799462405</v>
      </c>
    </row>
    <row r="27" spans="1:26" s="354" customFormat="1" ht="28.9" customHeight="1">
      <c r="A27" s="401">
        <v>16</v>
      </c>
      <c r="B27" s="390" t="s">
        <v>459</v>
      </c>
      <c r="C27" s="403">
        <v>1932</v>
      </c>
      <c r="D27" s="403">
        <v>1849</v>
      </c>
      <c r="E27" s="404">
        <v>115.92</v>
      </c>
      <c r="F27" s="405">
        <v>193.20000000000002</v>
      </c>
      <c r="G27" s="406">
        <v>309.12</v>
      </c>
      <c r="H27" s="404">
        <v>6.1787541911296699</v>
      </c>
      <c r="I27" s="405">
        <v>8.1016828181368084</v>
      </c>
      <c r="J27" s="406">
        <f t="shared" si="0"/>
        <v>14.280437009266478</v>
      </c>
      <c r="K27" s="404">
        <v>116.56570196078432</v>
      </c>
      <c r="L27" s="405">
        <v>192.90469019607841</v>
      </c>
      <c r="M27" s="395">
        <f t="shared" si="1"/>
        <v>309.47039215686272</v>
      </c>
      <c r="N27" s="404">
        <v>110.94</v>
      </c>
      <c r="O27" s="405">
        <v>184.9</v>
      </c>
      <c r="P27" s="395">
        <v>295.84000000000003</v>
      </c>
      <c r="Q27" s="393">
        <f t="shared" si="2"/>
        <v>11.804456151913996</v>
      </c>
      <c r="R27" s="393">
        <f t="shared" si="2"/>
        <v>16.106373014215222</v>
      </c>
      <c r="S27" s="395">
        <f t="shared" si="3"/>
        <v>27.910829166129218</v>
      </c>
      <c r="T27" s="407" t="s">
        <v>539</v>
      </c>
      <c r="U27" s="408">
        <v>1849</v>
      </c>
      <c r="V27" s="409">
        <v>1849</v>
      </c>
      <c r="W27" s="400">
        <v>6.1853009832354811E-2</v>
      </c>
      <c r="X27" s="400">
        <f t="shared" si="4"/>
        <v>119.5000149961095</v>
      </c>
      <c r="Y27" s="400">
        <v>0.10129716347174082</v>
      </c>
      <c r="Z27" s="400">
        <f t="shared" si="5"/>
        <v>195.70611982740326</v>
      </c>
    </row>
    <row r="28" spans="1:26" s="354" customFormat="1" ht="28.9" customHeight="1">
      <c r="A28" s="401">
        <v>17</v>
      </c>
      <c r="B28" s="390" t="s">
        <v>460</v>
      </c>
      <c r="C28" s="403">
        <v>2583</v>
      </c>
      <c r="D28" s="403">
        <v>1077</v>
      </c>
      <c r="E28" s="404">
        <v>154.97999999999999</v>
      </c>
      <c r="F28" s="405">
        <v>258.3</v>
      </c>
      <c r="G28" s="406">
        <v>413.28</v>
      </c>
      <c r="H28" s="404">
        <v>8.2628996250972762</v>
      </c>
      <c r="I28" s="405">
        <v>10.830836811204648</v>
      </c>
      <c r="J28" s="406">
        <f t="shared" si="0"/>
        <v>19.093736436301924</v>
      </c>
      <c r="K28" s="404">
        <v>70.863301960784312</v>
      </c>
      <c r="L28" s="405">
        <v>115.08709019607844</v>
      </c>
      <c r="M28" s="395">
        <f t="shared" si="1"/>
        <v>185.95039215686273</v>
      </c>
      <c r="N28" s="404">
        <v>64.62</v>
      </c>
      <c r="O28" s="405">
        <v>107.7</v>
      </c>
      <c r="P28" s="395">
        <v>172.32</v>
      </c>
      <c r="Q28" s="393">
        <f t="shared" si="2"/>
        <v>14.506201585881584</v>
      </c>
      <c r="R28" s="393">
        <f t="shared" si="2"/>
        <v>18.21792700728308</v>
      </c>
      <c r="S28" s="395">
        <f t="shared" si="3"/>
        <v>32.724128593164664</v>
      </c>
      <c r="T28" s="407" t="s">
        <v>539</v>
      </c>
      <c r="U28" s="408">
        <v>1077</v>
      </c>
      <c r="V28" s="409">
        <v>1077</v>
      </c>
      <c r="W28" s="400">
        <v>6.1853009832354811E-2</v>
      </c>
      <c r="X28" s="400">
        <f t="shared" si="4"/>
        <v>159.76632439697246</v>
      </c>
      <c r="Y28" s="400">
        <v>0.10129716347174082</v>
      </c>
      <c r="Z28" s="400">
        <f t="shared" si="5"/>
        <v>261.65057324750654</v>
      </c>
    </row>
    <row r="29" spans="1:26" s="354" customFormat="1" ht="28.9" customHeight="1">
      <c r="A29" s="401">
        <v>18</v>
      </c>
      <c r="B29" s="390" t="s">
        <v>461</v>
      </c>
      <c r="C29" s="403">
        <v>1358</v>
      </c>
      <c r="D29" s="403">
        <v>1323</v>
      </c>
      <c r="E29" s="404">
        <v>81.48</v>
      </c>
      <c r="F29" s="405">
        <v>135.80000000000001</v>
      </c>
      <c r="G29" s="406">
        <v>217.28000000000003</v>
      </c>
      <c r="H29" s="404">
        <v>4.3414431633302684</v>
      </c>
      <c r="I29" s="405">
        <v>5.6970524156468869</v>
      </c>
      <c r="J29" s="406">
        <f t="shared" si="0"/>
        <v>10.038495578977155</v>
      </c>
      <c r="K29" s="404">
        <v>85.426501960784321</v>
      </c>
      <c r="L29" s="405">
        <v>139.88389019607843</v>
      </c>
      <c r="M29" s="395">
        <f t="shared" si="1"/>
        <v>225.31039215686275</v>
      </c>
      <c r="N29" s="404">
        <v>79.38</v>
      </c>
      <c r="O29" s="405">
        <v>132.30000000000001</v>
      </c>
      <c r="P29" s="395">
        <v>211.68</v>
      </c>
      <c r="Q29" s="393">
        <f t="shared" si="2"/>
        <v>10.387945124114594</v>
      </c>
      <c r="R29" s="393">
        <f t="shared" si="2"/>
        <v>13.280942611725294</v>
      </c>
      <c r="S29" s="395">
        <f t="shared" si="3"/>
        <v>23.668887735839888</v>
      </c>
      <c r="T29" s="407" t="s">
        <v>539</v>
      </c>
      <c r="U29" s="408">
        <v>1323</v>
      </c>
      <c r="V29" s="409">
        <v>1323</v>
      </c>
      <c r="W29" s="400">
        <v>6.1853009832354811E-2</v>
      </c>
      <c r="X29" s="400">
        <f t="shared" si="4"/>
        <v>83.996387352337834</v>
      </c>
      <c r="Y29" s="400">
        <v>0.10129716347174082</v>
      </c>
      <c r="Z29" s="400">
        <f t="shared" si="5"/>
        <v>137.56154799462405</v>
      </c>
    </row>
    <row r="30" spans="1:26" s="354" customFormat="1" ht="28.9" customHeight="1">
      <c r="A30" s="401">
        <v>19</v>
      </c>
      <c r="B30" s="390" t="s">
        <v>462</v>
      </c>
      <c r="C30" s="403">
        <v>1311</v>
      </c>
      <c r="D30" s="403">
        <v>1201</v>
      </c>
      <c r="E30" s="404">
        <v>78.66</v>
      </c>
      <c r="F30" s="405">
        <v>131.1</v>
      </c>
      <c r="G30" s="406">
        <v>209.76</v>
      </c>
      <c r="H30" s="404">
        <v>4.1941546296951344</v>
      </c>
      <c r="I30" s="405">
        <v>5.502213340878555</v>
      </c>
      <c r="J30" s="406">
        <f t="shared" si="0"/>
        <v>9.6963679705736894</v>
      </c>
      <c r="K30" s="404">
        <v>78.204101960784314</v>
      </c>
      <c r="L30" s="405">
        <v>127.58629019607844</v>
      </c>
      <c r="M30" s="395">
        <f t="shared" si="1"/>
        <v>205.79039215686277</v>
      </c>
      <c r="N30" s="404">
        <v>72.06</v>
      </c>
      <c r="O30" s="405">
        <v>120.1</v>
      </c>
      <c r="P30" s="395">
        <v>192.16</v>
      </c>
      <c r="Q30" s="393">
        <f t="shared" si="2"/>
        <v>10.338256590479446</v>
      </c>
      <c r="R30" s="393">
        <f t="shared" si="2"/>
        <v>12.988503536956983</v>
      </c>
      <c r="S30" s="395">
        <f t="shared" si="3"/>
        <v>23.32676012743643</v>
      </c>
      <c r="T30" s="407" t="s">
        <v>539</v>
      </c>
      <c r="U30" s="408">
        <v>1201</v>
      </c>
      <c r="V30" s="409">
        <v>1201</v>
      </c>
      <c r="W30" s="400">
        <v>6.1853009832354811E-2</v>
      </c>
      <c r="X30" s="400">
        <f t="shared" si="4"/>
        <v>81.089295890217159</v>
      </c>
      <c r="Y30" s="400">
        <v>0.10129716347174082</v>
      </c>
      <c r="Z30" s="400">
        <f t="shared" si="5"/>
        <v>132.80058131145222</v>
      </c>
    </row>
    <row r="31" spans="1:26" s="354" customFormat="1" ht="28.9" customHeight="1">
      <c r="A31" s="401">
        <v>20</v>
      </c>
      <c r="B31" s="390" t="s">
        <v>463</v>
      </c>
      <c r="C31" s="403">
        <v>625</v>
      </c>
      <c r="D31" s="403">
        <v>609</v>
      </c>
      <c r="E31" s="404">
        <v>37.5</v>
      </c>
      <c r="F31" s="405">
        <v>62.5</v>
      </c>
      <c r="G31" s="406">
        <v>100</v>
      </c>
      <c r="H31" s="404">
        <v>2.0005390111056087</v>
      </c>
      <c r="I31" s="405">
        <v>2.6200940793662042</v>
      </c>
      <c r="J31" s="406">
        <f t="shared" si="0"/>
        <v>4.6206330904718129</v>
      </c>
      <c r="K31" s="404">
        <v>43.157701960784308</v>
      </c>
      <c r="L31" s="405">
        <v>67.912690196078429</v>
      </c>
      <c r="M31" s="395">
        <f t="shared" si="1"/>
        <v>111.07039215686274</v>
      </c>
      <c r="N31" s="404">
        <v>36.54</v>
      </c>
      <c r="O31" s="405">
        <v>60.9</v>
      </c>
      <c r="P31" s="395">
        <v>97.44</v>
      </c>
      <c r="Q31" s="393">
        <f t="shared" si="2"/>
        <v>8.618240971889918</v>
      </c>
      <c r="R31" s="393">
        <f t="shared" si="2"/>
        <v>9.6327842754446422</v>
      </c>
      <c r="S31" s="395">
        <f t="shared" si="3"/>
        <v>18.25102524733456</v>
      </c>
      <c r="T31" s="407" t="s">
        <v>539</v>
      </c>
      <c r="U31" s="408">
        <v>609</v>
      </c>
      <c r="V31" s="409">
        <v>609</v>
      </c>
      <c r="W31" s="400">
        <v>6.1853009832354811E-2</v>
      </c>
      <c r="X31" s="400">
        <f t="shared" si="4"/>
        <v>38.658131145221759</v>
      </c>
      <c r="Y31" s="400">
        <v>0.10129716347174082</v>
      </c>
      <c r="Z31" s="400">
        <f t="shared" si="5"/>
        <v>63.310727169838017</v>
      </c>
    </row>
    <row r="32" spans="1:26" s="354" customFormat="1" ht="28.9" customHeight="1">
      <c r="A32" s="401">
        <v>21</v>
      </c>
      <c r="B32" s="390" t="s">
        <v>464</v>
      </c>
      <c r="C32" s="403">
        <v>1174</v>
      </c>
      <c r="D32" s="403">
        <v>1070</v>
      </c>
      <c r="E32" s="404">
        <v>70.44</v>
      </c>
      <c r="F32" s="405">
        <v>117.4</v>
      </c>
      <c r="G32" s="406">
        <v>187.84</v>
      </c>
      <c r="H32" s="404">
        <v>3.7582284784607793</v>
      </c>
      <c r="I32" s="405">
        <v>4.9283207186814764</v>
      </c>
      <c r="J32" s="406">
        <f t="shared" si="0"/>
        <v>8.6865491971422557</v>
      </c>
      <c r="K32" s="404">
        <v>70.448901960784312</v>
      </c>
      <c r="L32" s="405">
        <v>114.38149019607842</v>
      </c>
      <c r="M32" s="395">
        <f t="shared" si="1"/>
        <v>184.83039215686273</v>
      </c>
      <c r="N32" s="404">
        <v>64.2</v>
      </c>
      <c r="O32" s="405">
        <v>107</v>
      </c>
      <c r="P32" s="395">
        <v>171.2</v>
      </c>
      <c r="Q32" s="393">
        <f t="shared" si="2"/>
        <v>10.007130439245088</v>
      </c>
      <c r="R32" s="393">
        <f t="shared" si="2"/>
        <v>12.309810914759893</v>
      </c>
      <c r="S32" s="395">
        <f t="shared" si="3"/>
        <v>22.316941354004982</v>
      </c>
      <c r="T32" s="407" t="s">
        <v>539</v>
      </c>
      <c r="U32" s="408">
        <v>1070</v>
      </c>
      <c r="V32" s="409">
        <v>1070</v>
      </c>
      <c r="W32" s="400">
        <v>6.1853009832354811E-2</v>
      </c>
      <c r="X32" s="400">
        <f t="shared" si="4"/>
        <v>72.615433543184551</v>
      </c>
      <c r="Y32" s="400">
        <v>0.10129716347174082</v>
      </c>
      <c r="Z32" s="400">
        <f t="shared" si="5"/>
        <v>118.92286991582372</v>
      </c>
    </row>
    <row r="33" spans="1:26" s="354" customFormat="1" ht="28.9" customHeight="1">
      <c r="A33" s="401">
        <v>22</v>
      </c>
      <c r="B33" s="390" t="s">
        <v>465</v>
      </c>
      <c r="C33" s="403">
        <v>1274</v>
      </c>
      <c r="D33" s="403">
        <v>1186</v>
      </c>
      <c r="E33" s="404">
        <v>76.44</v>
      </c>
      <c r="F33" s="405">
        <v>127.4</v>
      </c>
      <c r="G33" s="406">
        <v>203.84</v>
      </c>
      <c r="H33" s="404">
        <v>3.7960468274740009</v>
      </c>
      <c r="I33" s="405">
        <v>4.9701945250053114</v>
      </c>
      <c r="J33" s="406">
        <f t="shared" si="0"/>
        <v>8.7662413524793124</v>
      </c>
      <c r="K33" s="404">
        <v>77.316101960784323</v>
      </c>
      <c r="L33" s="405">
        <v>126.07429019607842</v>
      </c>
      <c r="M33" s="395">
        <f t="shared" si="1"/>
        <v>203.39039215686273</v>
      </c>
      <c r="N33" s="404">
        <v>71.16</v>
      </c>
      <c r="O33" s="405">
        <v>118.6</v>
      </c>
      <c r="P33" s="395">
        <v>189.76</v>
      </c>
      <c r="Q33" s="393">
        <f t="shared" si="2"/>
        <v>9.9521487882583273</v>
      </c>
      <c r="R33" s="393">
        <f t="shared" si="2"/>
        <v>12.444484721083739</v>
      </c>
      <c r="S33" s="395">
        <f t="shared" si="3"/>
        <v>22.396633509342067</v>
      </c>
      <c r="T33" s="407" t="s">
        <v>539</v>
      </c>
      <c r="U33" s="408">
        <v>1186</v>
      </c>
      <c r="V33" s="409">
        <v>1186</v>
      </c>
      <c r="W33" s="400">
        <v>6.1853009832354811E-2</v>
      </c>
      <c r="X33" s="400">
        <f t="shared" si="4"/>
        <v>78.80073452642003</v>
      </c>
      <c r="Y33" s="400">
        <v>0.10129716347174082</v>
      </c>
      <c r="Z33" s="400">
        <f t="shared" si="5"/>
        <v>129.05258626299781</v>
      </c>
    </row>
    <row r="34" spans="1:26" s="354" customFormat="1" ht="28.9" customHeight="1">
      <c r="A34" s="401">
        <v>23</v>
      </c>
      <c r="B34" s="390" t="s">
        <v>466</v>
      </c>
      <c r="C34" s="403">
        <v>1516</v>
      </c>
      <c r="D34" s="403">
        <v>1450</v>
      </c>
      <c r="E34" s="404">
        <v>90.96</v>
      </c>
      <c r="F34" s="405">
        <v>151.6</v>
      </c>
      <c r="G34" s="406">
        <v>242.56</v>
      </c>
      <c r="H34" s="404">
        <v>4.8510514253377721</v>
      </c>
      <c r="I34" s="405">
        <v>6.3567241989106549</v>
      </c>
      <c r="J34" s="406">
        <f t="shared" si="0"/>
        <v>11.207775624248427</v>
      </c>
      <c r="K34" s="404">
        <v>92.944901960784321</v>
      </c>
      <c r="L34" s="405">
        <v>152.68549019607843</v>
      </c>
      <c r="M34" s="395">
        <f t="shared" si="1"/>
        <v>245.63039215686274</v>
      </c>
      <c r="N34" s="404">
        <v>87</v>
      </c>
      <c r="O34" s="405">
        <v>145</v>
      </c>
      <c r="P34" s="395">
        <v>232</v>
      </c>
      <c r="Q34" s="393">
        <f t="shared" si="2"/>
        <v>10.795953386122093</v>
      </c>
      <c r="R34" s="393">
        <f t="shared" si="2"/>
        <v>14.042214394989088</v>
      </c>
      <c r="S34" s="395">
        <f t="shared" si="3"/>
        <v>24.838167781111181</v>
      </c>
      <c r="T34" s="407" t="s">
        <v>539</v>
      </c>
      <c r="U34" s="408">
        <v>1450</v>
      </c>
      <c r="V34" s="409">
        <v>1450</v>
      </c>
      <c r="W34" s="400">
        <v>6.1853009832354811E-2</v>
      </c>
      <c r="X34" s="400">
        <f t="shared" si="4"/>
        <v>93.769162905849896</v>
      </c>
      <c r="Y34" s="400">
        <v>0.10129716347174082</v>
      </c>
      <c r="Z34" s="400">
        <f t="shared" si="5"/>
        <v>153.56649982315909</v>
      </c>
    </row>
    <row r="35" spans="1:26" s="354" customFormat="1" ht="28.9" customHeight="1">
      <c r="A35" s="401">
        <v>24</v>
      </c>
      <c r="B35" s="390" t="s">
        <v>489</v>
      </c>
      <c r="C35" s="403">
        <v>1028</v>
      </c>
      <c r="D35" s="403">
        <v>1046</v>
      </c>
      <c r="E35" s="404">
        <v>61.68</v>
      </c>
      <c r="F35" s="405">
        <v>102.80000000000001</v>
      </c>
      <c r="G35" s="406">
        <v>164.48000000000002</v>
      </c>
      <c r="H35" s="404">
        <v>3.0137403975383705</v>
      </c>
      <c r="I35" s="405">
        <v>3.9520937964207405</v>
      </c>
      <c r="J35" s="406">
        <f t="shared" si="0"/>
        <v>6.9658341939591111</v>
      </c>
      <c r="K35" s="404">
        <v>69.028101960784326</v>
      </c>
      <c r="L35" s="405">
        <v>111.96229019607844</v>
      </c>
      <c r="M35" s="395">
        <f t="shared" si="1"/>
        <v>180.99039215686275</v>
      </c>
      <c r="N35" s="404">
        <v>62.76</v>
      </c>
      <c r="O35" s="405">
        <v>104.60000000000001</v>
      </c>
      <c r="P35" s="395">
        <v>167.36</v>
      </c>
      <c r="Q35" s="393">
        <f t="shared" si="2"/>
        <v>9.2818423583226988</v>
      </c>
      <c r="R35" s="393">
        <f t="shared" si="2"/>
        <v>11.314383992499174</v>
      </c>
      <c r="S35" s="395">
        <f t="shared" si="3"/>
        <v>20.596226350821873</v>
      </c>
      <c r="T35" s="407" t="s">
        <v>539</v>
      </c>
      <c r="U35" s="408">
        <v>1046</v>
      </c>
      <c r="V35" s="409">
        <v>1046</v>
      </c>
      <c r="W35" s="400">
        <v>6.1853009832354811E-2</v>
      </c>
      <c r="X35" s="400">
        <f t="shared" si="4"/>
        <v>63.584894107660745</v>
      </c>
      <c r="Y35" s="400">
        <v>0.10129716347174082</v>
      </c>
      <c r="Z35" s="400">
        <f t="shared" si="5"/>
        <v>104.13348404894957</v>
      </c>
    </row>
    <row r="36" spans="1:26" s="354" customFormat="1" ht="28.9" customHeight="1">
      <c r="A36" s="401">
        <v>25</v>
      </c>
      <c r="B36" s="390" t="s">
        <v>467</v>
      </c>
      <c r="C36" s="403">
        <v>1426</v>
      </c>
      <c r="D36" s="403">
        <v>1328</v>
      </c>
      <c r="E36" s="404">
        <v>85.56</v>
      </c>
      <c r="F36" s="405">
        <v>142.6</v>
      </c>
      <c r="G36" s="406">
        <v>228.16</v>
      </c>
      <c r="H36" s="404">
        <v>4.562413807738551</v>
      </c>
      <c r="I36" s="405">
        <v>5.9776706514819296</v>
      </c>
      <c r="J36" s="406">
        <f t="shared" si="0"/>
        <v>10.540084459220481</v>
      </c>
      <c r="K36" s="404">
        <v>85.722501960784314</v>
      </c>
      <c r="L36" s="405">
        <v>140.38789019607844</v>
      </c>
      <c r="M36" s="395">
        <f t="shared" si="1"/>
        <v>226.11039215686276</v>
      </c>
      <c r="N36" s="404">
        <v>79.680000000000007</v>
      </c>
      <c r="O36" s="405">
        <v>132.80000000000001</v>
      </c>
      <c r="P36" s="395">
        <v>212.48000000000002</v>
      </c>
      <c r="Q36" s="393">
        <f t="shared" si="2"/>
        <v>10.604915768522858</v>
      </c>
      <c r="R36" s="393">
        <f t="shared" si="2"/>
        <v>13.565560847560363</v>
      </c>
      <c r="S36" s="395">
        <f t="shared" si="3"/>
        <v>24.170476616083221</v>
      </c>
      <c r="T36" s="407" t="s">
        <v>539</v>
      </c>
      <c r="U36" s="408">
        <v>1328</v>
      </c>
      <c r="V36" s="409">
        <v>1328</v>
      </c>
      <c r="W36" s="400">
        <v>6.1853009832354811E-2</v>
      </c>
      <c r="X36" s="400">
        <f t="shared" si="4"/>
        <v>88.202392020937964</v>
      </c>
      <c r="Y36" s="400">
        <v>0.10129716347174082</v>
      </c>
      <c r="Z36" s="400">
        <f t="shared" si="5"/>
        <v>144.44975511070243</v>
      </c>
    </row>
    <row r="37" spans="1:26" s="354" customFormat="1" ht="28.9" customHeight="1">
      <c r="A37" s="401">
        <v>26</v>
      </c>
      <c r="B37" s="390" t="s">
        <v>468</v>
      </c>
      <c r="C37" s="403">
        <v>1315</v>
      </c>
      <c r="D37" s="403">
        <v>1229</v>
      </c>
      <c r="E37" s="404">
        <v>78.900000000000006</v>
      </c>
      <c r="F37" s="405">
        <v>131.5</v>
      </c>
      <c r="G37" s="406">
        <v>210.4</v>
      </c>
      <c r="H37" s="404">
        <v>3.9970931597934509</v>
      </c>
      <c r="I37" s="405">
        <v>5.2375320082054202</v>
      </c>
      <c r="J37" s="406">
        <f t="shared" si="0"/>
        <v>9.2346251679988711</v>
      </c>
      <c r="K37" s="404">
        <v>79.861701960784316</v>
      </c>
      <c r="L37" s="405">
        <v>130.40869019607842</v>
      </c>
      <c r="M37" s="395">
        <f t="shared" si="1"/>
        <v>210.27039215686273</v>
      </c>
      <c r="N37" s="404">
        <v>73.739999999999995</v>
      </c>
      <c r="O37" s="405">
        <v>122.9</v>
      </c>
      <c r="P37" s="395">
        <v>196.64</v>
      </c>
      <c r="Q37" s="393">
        <f t="shared" si="2"/>
        <v>10.118795120577772</v>
      </c>
      <c r="R37" s="393">
        <f t="shared" si="2"/>
        <v>12.746222204283839</v>
      </c>
      <c r="S37" s="395">
        <f t="shared" si="3"/>
        <v>22.865017324861611</v>
      </c>
      <c r="T37" s="407" t="s">
        <v>539</v>
      </c>
      <c r="U37" s="408">
        <v>1229</v>
      </c>
      <c r="V37" s="409">
        <v>1229</v>
      </c>
      <c r="W37" s="400">
        <v>6.1853009832354811E-2</v>
      </c>
      <c r="X37" s="400">
        <f t="shared" si="4"/>
        <v>81.336707929546577</v>
      </c>
      <c r="Y37" s="400">
        <v>0.10129716347174082</v>
      </c>
      <c r="Z37" s="400">
        <f t="shared" si="5"/>
        <v>133.20576996533919</v>
      </c>
    </row>
    <row r="38" spans="1:26" s="354" customFormat="1" ht="28.9" customHeight="1">
      <c r="A38" s="401">
        <v>27</v>
      </c>
      <c r="B38" s="390" t="s">
        <v>469</v>
      </c>
      <c r="C38" s="403">
        <v>1899</v>
      </c>
      <c r="D38" s="403">
        <v>1795</v>
      </c>
      <c r="E38" s="404">
        <v>113.94</v>
      </c>
      <c r="F38" s="405">
        <v>189.89999999999998</v>
      </c>
      <c r="G38" s="406">
        <v>303.83999999999997</v>
      </c>
      <c r="H38" s="404">
        <v>6.0772537313432906</v>
      </c>
      <c r="I38" s="405">
        <v>7.9640298507462717</v>
      </c>
      <c r="J38" s="406">
        <f t="shared" si="0"/>
        <v>14.041283582089562</v>
      </c>
      <c r="K38" s="404">
        <v>113.36890196078431</v>
      </c>
      <c r="L38" s="405">
        <v>187.46149019607842</v>
      </c>
      <c r="M38" s="395">
        <f t="shared" si="1"/>
        <v>300.83039215686273</v>
      </c>
      <c r="N38" s="404">
        <v>107.7</v>
      </c>
      <c r="O38" s="405">
        <v>179.5</v>
      </c>
      <c r="P38" s="395">
        <v>287.2</v>
      </c>
      <c r="Q38" s="393">
        <f t="shared" si="2"/>
        <v>11.746155692127601</v>
      </c>
      <c r="R38" s="393">
        <f t="shared" si="2"/>
        <v>15.925520046824687</v>
      </c>
      <c r="S38" s="395">
        <f t="shared" si="3"/>
        <v>27.671675738952288</v>
      </c>
      <c r="T38" s="407" t="s">
        <v>539</v>
      </c>
      <c r="U38" s="408">
        <v>1795</v>
      </c>
      <c r="V38" s="409">
        <v>1795</v>
      </c>
      <c r="W38" s="400">
        <v>6.1853009832354811E-2</v>
      </c>
      <c r="X38" s="400">
        <f t="shared" si="4"/>
        <v>117.45886567164179</v>
      </c>
      <c r="Y38" s="400">
        <v>0.10129716347174082</v>
      </c>
      <c r="Z38" s="400">
        <f t="shared" si="5"/>
        <v>192.36331343283581</v>
      </c>
    </row>
    <row r="39" spans="1:26" s="354" customFormat="1" ht="28.9" customHeight="1">
      <c r="A39" s="401">
        <v>28</v>
      </c>
      <c r="B39" s="390" t="s">
        <v>470</v>
      </c>
      <c r="C39" s="403">
        <v>1404</v>
      </c>
      <c r="D39" s="403">
        <v>1423</v>
      </c>
      <c r="E39" s="404">
        <v>84.24</v>
      </c>
      <c r="F39" s="405">
        <v>140.4</v>
      </c>
      <c r="G39" s="406">
        <v>224.64</v>
      </c>
      <c r="H39" s="404">
        <v>4.4947468345476551</v>
      </c>
      <c r="I39" s="405">
        <v>5.8892353398882449</v>
      </c>
      <c r="J39" s="406">
        <f t="shared" si="0"/>
        <v>10.3839821744359</v>
      </c>
      <c r="K39" s="404">
        <v>91.346501960784323</v>
      </c>
      <c r="L39" s="405">
        <v>149.96389019607844</v>
      </c>
      <c r="M39" s="395">
        <f t="shared" si="1"/>
        <v>241.31039215686275</v>
      </c>
      <c r="N39" s="404">
        <v>85.38</v>
      </c>
      <c r="O39" s="405">
        <v>142.30000000000001</v>
      </c>
      <c r="P39" s="395">
        <v>227.68</v>
      </c>
      <c r="Q39" s="393">
        <f t="shared" si="2"/>
        <v>10.461248795331983</v>
      </c>
      <c r="R39" s="393">
        <f t="shared" si="2"/>
        <v>13.553125535966672</v>
      </c>
      <c r="S39" s="395">
        <f t="shared" si="3"/>
        <v>24.014374331298654</v>
      </c>
      <c r="T39" s="407" t="s">
        <v>539</v>
      </c>
      <c r="U39" s="408">
        <v>1423</v>
      </c>
      <c r="V39" s="409">
        <v>1423</v>
      </c>
      <c r="W39" s="400">
        <v>6.1853009832354811E-2</v>
      </c>
      <c r="X39" s="400">
        <f t="shared" si="4"/>
        <v>86.841625804626148</v>
      </c>
      <c r="Y39" s="400">
        <v>0.10129716347174082</v>
      </c>
      <c r="Z39" s="400">
        <f t="shared" si="5"/>
        <v>142.22121751432411</v>
      </c>
    </row>
    <row r="40" spans="1:26" s="354" customFormat="1" ht="28.9" customHeight="1">
      <c r="A40" s="401">
        <v>29</v>
      </c>
      <c r="B40" s="390" t="s">
        <v>490</v>
      </c>
      <c r="C40" s="403">
        <v>1145</v>
      </c>
      <c r="D40" s="403">
        <v>1141</v>
      </c>
      <c r="E40" s="404">
        <v>68.7</v>
      </c>
      <c r="F40" s="405">
        <v>114.5</v>
      </c>
      <c r="G40" s="406">
        <v>183.2</v>
      </c>
      <c r="H40" s="404">
        <v>3.6626674683454752</v>
      </c>
      <c r="I40" s="405">
        <v>4.8012923533988854</v>
      </c>
      <c r="J40" s="406">
        <f t="shared" si="0"/>
        <v>8.4639598217443606</v>
      </c>
      <c r="K40" s="404">
        <v>74.652101960784321</v>
      </c>
      <c r="L40" s="405">
        <v>121.53829019607845</v>
      </c>
      <c r="M40" s="395">
        <f t="shared" si="1"/>
        <v>196.19039215686277</v>
      </c>
      <c r="N40" s="404">
        <v>68.459999999999994</v>
      </c>
      <c r="O40" s="405">
        <v>114.1</v>
      </c>
      <c r="P40" s="395">
        <v>182.56</v>
      </c>
      <c r="Q40" s="393">
        <f t="shared" si="2"/>
        <v>9.8547694291298029</v>
      </c>
      <c r="R40" s="393">
        <f t="shared" si="2"/>
        <v>12.239582549477348</v>
      </c>
      <c r="S40" s="395">
        <f t="shared" si="3"/>
        <v>22.09435197860715</v>
      </c>
      <c r="T40" s="407" t="s">
        <v>539</v>
      </c>
      <c r="U40" s="408">
        <v>1141</v>
      </c>
      <c r="V40" s="409">
        <v>1141</v>
      </c>
      <c r="W40" s="400">
        <v>6.1853009832354811E-2</v>
      </c>
      <c r="X40" s="400">
        <f t="shared" si="4"/>
        <v>70.821696258046259</v>
      </c>
      <c r="Y40" s="400">
        <v>0.10129716347174082</v>
      </c>
      <c r="Z40" s="400">
        <f t="shared" si="5"/>
        <v>115.98525217514324</v>
      </c>
    </row>
    <row r="41" spans="1:26" s="354" customFormat="1" ht="28.9" customHeight="1">
      <c r="A41" s="401">
        <v>30</v>
      </c>
      <c r="B41" s="390" t="s">
        <v>471</v>
      </c>
      <c r="C41" s="403">
        <v>1589</v>
      </c>
      <c r="D41" s="403">
        <v>1574</v>
      </c>
      <c r="E41" s="404">
        <v>95.34</v>
      </c>
      <c r="F41" s="405">
        <v>158.9</v>
      </c>
      <c r="G41" s="406">
        <v>254.24</v>
      </c>
      <c r="H41" s="404">
        <v>5.0819463818348964</v>
      </c>
      <c r="I41" s="405">
        <v>6.6606231873806223</v>
      </c>
      <c r="J41" s="406">
        <f t="shared" si="0"/>
        <v>11.742569569215519</v>
      </c>
      <c r="K41" s="404">
        <v>100.28570196078432</v>
      </c>
      <c r="L41" s="405">
        <v>165.18469019607844</v>
      </c>
      <c r="M41" s="395">
        <f t="shared" si="1"/>
        <v>265.47039215686277</v>
      </c>
      <c r="N41" s="404">
        <v>94.44</v>
      </c>
      <c r="O41" s="405">
        <v>157.4</v>
      </c>
      <c r="P41" s="395">
        <v>251.84</v>
      </c>
      <c r="Q41" s="393">
        <f t="shared" si="2"/>
        <v>10.927648342619221</v>
      </c>
      <c r="R41" s="393">
        <f t="shared" si="2"/>
        <v>14.445313383459052</v>
      </c>
      <c r="S41" s="395">
        <f t="shared" si="3"/>
        <v>25.372961726078273</v>
      </c>
      <c r="T41" s="407" t="s">
        <v>539</v>
      </c>
      <c r="U41" s="408">
        <v>1574</v>
      </c>
      <c r="V41" s="409">
        <v>1574</v>
      </c>
      <c r="W41" s="400">
        <v>6.1853009832354811E-2</v>
      </c>
      <c r="X41" s="400">
        <f t="shared" si="4"/>
        <v>98.284432623611792</v>
      </c>
      <c r="Y41" s="400">
        <v>0.10129716347174082</v>
      </c>
      <c r="Z41" s="400">
        <f t="shared" si="5"/>
        <v>160.96119275659618</v>
      </c>
    </row>
    <row r="42" spans="1:26" s="354" customFormat="1" ht="28.9" customHeight="1">
      <c r="A42" s="401">
        <v>31</v>
      </c>
      <c r="B42" s="390" t="s">
        <v>472</v>
      </c>
      <c r="C42" s="403">
        <v>1055</v>
      </c>
      <c r="D42" s="403">
        <v>1112</v>
      </c>
      <c r="E42" s="404">
        <v>63.3</v>
      </c>
      <c r="F42" s="405">
        <v>105.5</v>
      </c>
      <c r="G42" s="406">
        <v>168.8</v>
      </c>
      <c r="H42" s="404">
        <v>3.3740298507462683</v>
      </c>
      <c r="I42" s="405">
        <v>4.4222388059701458</v>
      </c>
      <c r="J42" s="406">
        <f t="shared" si="0"/>
        <v>7.7962686567164141</v>
      </c>
      <c r="K42" s="404">
        <v>72.935301960784315</v>
      </c>
      <c r="L42" s="405">
        <v>118.61509019607843</v>
      </c>
      <c r="M42" s="395">
        <f t="shared" si="1"/>
        <v>191.55039215686276</v>
      </c>
      <c r="N42" s="404">
        <v>66.72</v>
      </c>
      <c r="O42" s="405">
        <v>111.2</v>
      </c>
      <c r="P42" s="395">
        <v>177.92000000000002</v>
      </c>
      <c r="Q42" s="393">
        <f t="shared" si="2"/>
        <v>9.5893318115305846</v>
      </c>
      <c r="R42" s="393">
        <f t="shared" si="2"/>
        <v>11.837329002048577</v>
      </c>
      <c r="S42" s="395">
        <f t="shared" si="3"/>
        <v>21.426660813579161</v>
      </c>
      <c r="T42" s="407" t="s">
        <v>539</v>
      </c>
      <c r="U42" s="408">
        <v>1112</v>
      </c>
      <c r="V42" s="409">
        <v>1112</v>
      </c>
      <c r="W42" s="400">
        <v>6.1853009832354811E-2</v>
      </c>
      <c r="X42" s="400">
        <f t="shared" si="4"/>
        <v>65.254925373134327</v>
      </c>
      <c r="Y42" s="400">
        <v>0.10129716347174082</v>
      </c>
      <c r="Z42" s="400">
        <f t="shared" si="5"/>
        <v>106.86850746268657</v>
      </c>
    </row>
    <row r="43" spans="1:26" s="354" customFormat="1" ht="28.9" customHeight="1">
      <c r="A43" s="401">
        <v>32</v>
      </c>
      <c r="B43" s="390" t="s">
        <v>473</v>
      </c>
      <c r="C43" s="403">
        <v>774</v>
      </c>
      <c r="D43" s="403">
        <v>752</v>
      </c>
      <c r="E43" s="404">
        <v>46.44</v>
      </c>
      <c r="F43" s="405">
        <v>77.400000000000006</v>
      </c>
      <c r="G43" s="406">
        <v>123.84</v>
      </c>
      <c r="H43" s="404">
        <v>2.4742835113531925</v>
      </c>
      <c r="I43" s="405">
        <v>3.2458605078871017</v>
      </c>
      <c r="J43" s="406">
        <f t="shared" si="0"/>
        <v>5.7201440192402941</v>
      </c>
      <c r="K43" s="404">
        <v>51.623301960784318</v>
      </c>
      <c r="L43" s="405">
        <v>82.32709019607843</v>
      </c>
      <c r="M43" s="395">
        <f t="shared" si="1"/>
        <v>133.95039215686273</v>
      </c>
      <c r="N43" s="404">
        <v>45.12</v>
      </c>
      <c r="O43" s="405">
        <v>75.2</v>
      </c>
      <c r="P43" s="395">
        <v>120.32</v>
      </c>
      <c r="Q43" s="393">
        <f t="shared" si="2"/>
        <v>8.9775854721375126</v>
      </c>
      <c r="R43" s="393">
        <f t="shared" si="2"/>
        <v>10.372950703965529</v>
      </c>
      <c r="S43" s="395">
        <f t="shared" si="3"/>
        <v>19.350536176103041</v>
      </c>
      <c r="T43" s="407" t="s">
        <v>539</v>
      </c>
      <c r="U43" s="408">
        <v>752</v>
      </c>
      <c r="V43" s="409">
        <v>752</v>
      </c>
      <c r="W43" s="400">
        <v>6.1853009832354811E-2</v>
      </c>
      <c r="X43" s="400">
        <f t="shared" si="4"/>
        <v>47.874229610242622</v>
      </c>
      <c r="Y43" s="400">
        <v>0.10129716347174082</v>
      </c>
      <c r="Z43" s="400">
        <f t="shared" si="5"/>
        <v>78.404004527127398</v>
      </c>
    </row>
    <row r="44" spans="1:26" s="354" customFormat="1" ht="28.9" customHeight="1">
      <c r="A44" s="401">
        <v>33</v>
      </c>
      <c r="B44" s="390" t="s">
        <v>474</v>
      </c>
      <c r="C44" s="403">
        <v>1461</v>
      </c>
      <c r="D44" s="403">
        <v>1406</v>
      </c>
      <c r="E44" s="404">
        <v>87.66</v>
      </c>
      <c r="F44" s="405">
        <v>146.1</v>
      </c>
      <c r="G44" s="406">
        <v>233.76</v>
      </c>
      <c r="H44" s="404">
        <v>4.6718839923604776</v>
      </c>
      <c r="I44" s="405">
        <v>6.1306359199264477</v>
      </c>
      <c r="J44" s="406">
        <f t="shared" si="0"/>
        <v>10.802519912286925</v>
      </c>
      <c r="K44" s="404">
        <v>90.340101960784324</v>
      </c>
      <c r="L44" s="405">
        <v>148.25029019607845</v>
      </c>
      <c r="M44" s="395">
        <f t="shared" si="1"/>
        <v>238.59039215686278</v>
      </c>
      <c r="N44" s="404">
        <v>84.36</v>
      </c>
      <c r="O44" s="405">
        <v>140.6</v>
      </c>
      <c r="P44" s="395">
        <v>224.95999999999998</v>
      </c>
      <c r="Q44" s="393">
        <f t="shared" si="2"/>
        <v>10.651985953144802</v>
      </c>
      <c r="R44" s="393">
        <f t="shared" si="2"/>
        <v>13.780926116004906</v>
      </c>
      <c r="S44" s="395">
        <f t="shared" si="3"/>
        <v>24.432912069149708</v>
      </c>
      <c r="T44" s="407" t="s">
        <v>539</v>
      </c>
      <c r="U44" s="408">
        <v>1406</v>
      </c>
      <c r="V44" s="409">
        <v>1406</v>
      </c>
      <c r="W44" s="400">
        <v>6.1853009832354811E-2</v>
      </c>
      <c r="X44" s="400">
        <f t="shared" si="4"/>
        <v>90.367247365070384</v>
      </c>
      <c r="Y44" s="400">
        <v>0.10129716347174082</v>
      </c>
      <c r="Z44" s="400">
        <f t="shared" si="5"/>
        <v>147.99515583221333</v>
      </c>
    </row>
    <row r="45" spans="1:26" s="354" customFormat="1" ht="28.9" customHeight="1">
      <c r="A45" s="401">
        <v>34</v>
      </c>
      <c r="B45" s="390" t="s">
        <v>475</v>
      </c>
      <c r="C45" s="403">
        <v>1458</v>
      </c>
      <c r="D45" s="403">
        <v>1358</v>
      </c>
      <c r="E45" s="404">
        <v>87.48</v>
      </c>
      <c r="F45" s="405">
        <v>145.79999999999998</v>
      </c>
      <c r="G45" s="406">
        <v>233.27999999999997</v>
      </c>
      <c r="H45" s="404">
        <v>4.6599294051071638</v>
      </c>
      <c r="I45" s="405">
        <v>6.1126674683454709</v>
      </c>
      <c r="J45" s="406">
        <f t="shared" si="0"/>
        <v>10.772596873452635</v>
      </c>
      <c r="K45" s="404">
        <v>87.49850196078431</v>
      </c>
      <c r="L45" s="405">
        <v>143.41189019607842</v>
      </c>
      <c r="M45" s="395">
        <f t="shared" si="1"/>
        <v>230.91039215686271</v>
      </c>
      <c r="N45" s="404">
        <v>81.48</v>
      </c>
      <c r="O45" s="405">
        <v>135.80000000000001</v>
      </c>
      <c r="P45" s="395">
        <v>217.28000000000003</v>
      </c>
      <c r="Q45" s="393">
        <f t="shared" si="2"/>
        <v>10.67843136589147</v>
      </c>
      <c r="R45" s="393">
        <f t="shared" si="2"/>
        <v>13.724557664423884</v>
      </c>
      <c r="S45" s="395">
        <f t="shared" si="3"/>
        <v>24.402989030315354</v>
      </c>
      <c r="T45" s="407" t="s">
        <v>539</v>
      </c>
      <c r="U45" s="408">
        <v>1358</v>
      </c>
      <c r="V45" s="409">
        <v>1358</v>
      </c>
      <c r="W45" s="400">
        <v>6.1853009832354811E-2</v>
      </c>
      <c r="X45" s="400">
        <f t="shared" si="4"/>
        <v>90.181688335573313</v>
      </c>
      <c r="Y45" s="400">
        <v>0.10129716347174082</v>
      </c>
      <c r="Z45" s="400">
        <f t="shared" si="5"/>
        <v>147.69126434179813</v>
      </c>
    </row>
    <row r="46" spans="1:26" s="354" customFormat="1" ht="28.9" customHeight="1">
      <c r="A46" s="401">
        <v>35</v>
      </c>
      <c r="B46" s="390" t="s">
        <v>476</v>
      </c>
      <c r="C46" s="403">
        <v>1675</v>
      </c>
      <c r="D46" s="403">
        <v>1628</v>
      </c>
      <c r="E46" s="404">
        <v>100.5</v>
      </c>
      <c r="F46" s="405">
        <v>167.5</v>
      </c>
      <c r="G46" s="406">
        <v>268</v>
      </c>
      <c r="H46" s="404">
        <v>5.3048716134965019</v>
      </c>
      <c r="I46" s="405">
        <v>6.9592098747966276</v>
      </c>
      <c r="J46" s="406">
        <f t="shared" si="0"/>
        <v>12.264081488293129</v>
      </c>
      <c r="K46" s="404">
        <v>103.48250196078432</v>
      </c>
      <c r="L46" s="405">
        <v>170.62789019607845</v>
      </c>
      <c r="M46" s="395">
        <f t="shared" si="1"/>
        <v>274.11039215686276</v>
      </c>
      <c r="N46" s="404">
        <v>97.68</v>
      </c>
      <c r="O46" s="405">
        <v>162.80000000000001</v>
      </c>
      <c r="P46" s="395">
        <v>260.48</v>
      </c>
      <c r="Q46" s="393">
        <f t="shared" si="2"/>
        <v>11.107373574280814</v>
      </c>
      <c r="R46" s="393">
        <f t="shared" si="2"/>
        <v>14.787100070875056</v>
      </c>
      <c r="S46" s="395">
        <f t="shared" si="3"/>
        <v>25.89447364515587</v>
      </c>
      <c r="T46" s="407" t="s">
        <v>539</v>
      </c>
      <c r="U46" s="408">
        <v>1628</v>
      </c>
      <c r="V46" s="409">
        <v>1628</v>
      </c>
      <c r="W46" s="400">
        <v>6.1853009832354811E-2</v>
      </c>
      <c r="X46" s="400">
        <f t="shared" si="4"/>
        <v>103.60379146919431</v>
      </c>
      <c r="Y46" s="400">
        <v>0.10129716347174082</v>
      </c>
      <c r="Z46" s="400">
        <f t="shared" si="5"/>
        <v>169.67274881516587</v>
      </c>
    </row>
    <row r="47" spans="1:26" s="354" customFormat="1" ht="28.9" customHeight="1">
      <c r="A47" s="401">
        <v>36</v>
      </c>
      <c r="B47" s="390" t="s">
        <v>491</v>
      </c>
      <c r="C47" s="403">
        <v>1131</v>
      </c>
      <c r="D47" s="403">
        <v>1146</v>
      </c>
      <c r="E47" s="404">
        <v>67.86</v>
      </c>
      <c r="F47" s="405">
        <v>113.10000000000001</v>
      </c>
      <c r="G47" s="406">
        <v>180.96</v>
      </c>
      <c r="H47" s="404">
        <v>3.0177252599561442</v>
      </c>
      <c r="I47" s="405">
        <v>3.9547499469477287</v>
      </c>
      <c r="J47" s="406">
        <f t="shared" si="0"/>
        <v>6.9724752069038729</v>
      </c>
      <c r="K47" s="404">
        <v>74.948101960784328</v>
      </c>
      <c r="L47" s="405">
        <v>122.04229019607844</v>
      </c>
      <c r="M47" s="395">
        <f t="shared" si="1"/>
        <v>196.99039215686275</v>
      </c>
      <c r="N47" s="404">
        <v>68.760000000000005</v>
      </c>
      <c r="O47" s="405">
        <v>114.6</v>
      </c>
      <c r="P47" s="395">
        <v>183.36</v>
      </c>
      <c r="Q47" s="393">
        <f t="shared" si="2"/>
        <v>9.2058272207404599</v>
      </c>
      <c r="R47" s="393">
        <f t="shared" si="2"/>
        <v>11.397040143026175</v>
      </c>
      <c r="S47" s="395">
        <f t="shared" si="3"/>
        <v>20.602867363766634</v>
      </c>
      <c r="T47" s="407" t="s">
        <v>539</v>
      </c>
      <c r="U47" s="408">
        <v>1146</v>
      </c>
      <c r="V47" s="409">
        <v>1146</v>
      </c>
      <c r="W47" s="400">
        <v>6.1853009832354811E-2</v>
      </c>
      <c r="X47" s="400">
        <f t="shared" si="4"/>
        <v>69.955754120393294</v>
      </c>
      <c r="Y47" s="400">
        <v>0.10129716347174082</v>
      </c>
      <c r="Z47" s="400">
        <f t="shared" si="5"/>
        <v>114.56709188653888</v>
      </c>
    </row>
    <row r="48" spans="1:26" s="354" customFormat="1" ht="28.9" customHeight="1">
      <c r="A48" s="401">
        <v>37</v>
      </c>
      <c r="B48" s="390" t="s">
        <v>477</v>
      </c>
      <c r="C48" s="403">
        <v>2266</v>
      </c>
      <c r="D48" s="403">
        <v>2084</v>
      </c>
      <c r="E48" s="404">
        <v>135.96</v>
      </c>
      <c r="F48" s="405">
        <v>226.6</v>
      </c>
      <c r="G48" s="406">
        <v>362.56</v>
      </c>
      <c r="H48" s="404">
        <v>7.2496982386644788</v>
      </c>
      <c r="I48" s="405">
        <v>9.4988370941501046</v>
      </c>
      <c r="J48" s="406">
        <f t="shared" si="0"/>
        <v>16.748535332814583</v>
      </c>
      <c r="K48" s="404">
        <v>130.47770196078432</v>
      </c>
      <c r="L48" s="405">
        <v>216.59269019607845</v>
      </c>
      <c r="M48" s="395">
        <f t="shared" si="1"/>
        <v>347.07039215686279</v>
      </c>
      <c r="N48" s="404">
        <v>125.04</v>
      </c>
      <c r="O48" s="405">
        <v>208.4</v>
      </c>
      <c r="P48" s="395">
        <v>333.44</v>
      </c>
      <c r="Q48" s="393">
        <f t="shared" si="2"/>
        <v>12.687400199448788</v>
      </c>
      <c r="R48" s="393">
        <f t="shared" si="2"/>
        <v>17.691527290228549</v>
      </c>
      <c r="S48" s="395">
        <f t="shared" si="3"/>
        <v>30.378927489677338</v>
      </c>
      <c r="T48" s="407" t="s">
        <v>539</v>
      </c>
      <c r="U48" s="408">
        <v>2084</v>
      </c>
      <c r="V48" s="409">
        <v>2084</v>
      </c>
      <c r="W48" s="400">
        <v>6.1853009832354811E-2</v>
      </c>
      <c r="X48" s="400">
        <f t="shared" si="4"/>
        <v>140.15892028011601</v>
      </c>
      <c r="Y48" s="400">
        <v>0.10129716347174082</v>
      </c>
      <c r="Z48" s="400">
        <f t="shared" si="5"/>
        <v>229.53937242696472</v>
      </c>
    </row>
    <row r="49" spans="1:26" s="354" customFormat="1" ht="28.9" customHeight="1">
      <c r="A49" s="401">
        <v>38</v>
      </c>
      <c r="B49" s="390" t="s">
        <v>478</v>
      </c>
      <c r="C49" s="403">
        <v>2401</v>
      </c>
      <c r="D49" s="403">
        <v>2310</v>
      </c>
      <c r="E49" s="404">
        <v>144.06</v>
      </c>
      <c r="F49" s="405">
        <v>240.1</v>
      </c>
      <c r="G49" s="406">
        <v>384.15999999999997</v>
      </c>
      <c r="H49" s="404">
        <v>7.6776546650633293</v>
      </c>
      <c r="I49" s="405">
        <v>10.067417415293193</v>
      </c>
      <c r="J49" s="406">
        <f t="shared" si="0"/>
        <v>17.745072080356522</v>
      </c>
      <c r="K49" s="404">
        <v>143.85690196078431</v>
      </c>
      <c r="L49" s="405">
        <v>239.37349019607848</v>
      </c>
      <c r="M49" s="395">
        <f t="shared" si="1"/>
        <v>383.23039215686276</v>
      </c>
      <c r="N49" s="404">
        <v>138.6</v>
      </c>
      <c r="O49" s="405">
        <v>231</v>
      </c>
      <c r="P49" s="395">
        <v>369.6</v>
      </c>
      <c r="Q49" s="393">
        <f t="shared" si="2"/>
        <v>12.934556625847648</v>
      </c>
      <c r="R49" s="393">
        <f t="shared" si="2"/>
        <v>18.440907611371671</v>
      </c>
      <c r="S49" s="395">
        <f t="shared" si="3"/>
        <v>31.375464237219319</v>
      </c>
      <c r="T49" s="407" t="s">
        <v>539</v>
      </c>
      <c r="U49" s="408">
        <v>2310</v>
      </c>
      <c r="V49" s="409">
        <v>2310</v>
      </c>
      <c r="W49" s="400">
        <v>6.1853009832354811E-2</v>
      </c>
      <c r="X49" s="400">
        <f t="shared" si="4"/>
        <v>148.50907660748391</v>
      </c>
      <c r="Y49" s="400">
        <v>0.10129716347174082</v>
      </c>
      <c r="Z49" s="400">
        <f t="shared" si="5"/>
        <v>243.2144894956497</v>
      </c>
    </row>
    <row r="50" spans="1:26" s="354" customFormat="1" ht="28.9" customHeight="1">
      <c r="A50" s="401">
        <v>39</v>
      </c>
      <c r="B50" s="390" t="s">
        <v>479</v>
      </c>
      <c r="C50" s="403">
        <v>2296</v>
      </c>
      <c r="D50" s="403">
        <v>1938</v>
      </c>
      <c r="E50" s="404">
        <v>137.76</v>
      </c>
      <c r="F50" s="405">
        <v>229.6</v>
      </c>
      <c r="G50" s="406">
        <v>367.36</v>
      </c>
      <c r="H50" s="405">
        <v>6.2922092381693489</v>
      </c>
      <c r="I50" s="405">
        <v>8.2573042371083005</v>
      </c>
      <c r="J50" s="406">
        <f t="shared" si="0"/>
        <v>14.549513475277649</v>
      </c>
      <c r="K50" s="404">
        <v>121.83450196078431</v>
      </c>
      <c r="L50" s="405">
        <v>201.87589019607842</v>
      </c>
      <c r="M50" s="395">
        <f t="shared" si="1"/>
        <v>323.71039215686272</v>
      </c>
      <c r="N50" s="404">
        <v>116.28</v>
      </c>
      <c r="O50" s="405">
        <v>193.8</v>
      </c>
      <c r="P50" s="395">
        <v>310.08000000000004</v>
      </c>
      <c r="Q50" s="393">
        <f t="shared" si="2"/>
        <v>11.84671119895367</v>
      </c>
      <c r="R50" s="393">
        <f t="shared" si="2"/>
        <v>16.333194433186691</v>
      </c>
      <c r="S50" s="395">
        <f t="shared" si="3"/>
        <v>28.179905632140361</v>
      </c>
      <c r="T50" s="407" t="s">
        <v>539</v>
      </c>
      <c r="U50" s="408">
        <v>1938</v>
      </c>
      <c r="V50" s="409">
        <v>1938</v>
      </c>
      <c r="W50" s="400">
        <v>6.1853009832354811E-2</v>
      </c>
      <c r="X50" s="400">
        <f t="shared" si="4"/>
        <v>142.01451057508663</v>
      </c>
      <c r="Y50" s="400">
        <v>0.10129716347174082</v>
      </c>
      <c r="Z50" s="400">
        <f t="shared" si="5"/>
        <v>232.57828733111694</v>
      </c>
    </row>
    <row r="51" spans="1:26" s="354" customFormat="1" ht="28.9" customHeight="1">
      <c r="A51" s="401">
        <v>40</v>
      </c>
      <c r="B51" s="390" t="s">
        <v>480</v>
      </c>
      <c r="C51" s="403">
        <v>1401</v>
      </c>
      <c r="D51" s="403">
        <v>1343</v>
      </c>
      <c r="E51" s="404">
        <v>84.06</v>
      </c>
      <c r="F51" s="405">
        <v>140.1</v>
      </c>
      <c r="G51" s="406">
        <v>224.16</v>
      </c>
      <c r="H51" s="405">
        <v>4.4370041734455725</v>
      </c>
      <c r="I51" s="405">
        <v>5.8140807809294799</v>
      </c>
      <c r="J51" s="406">
        <f t="shared" si="0"/>
        <v>10.251084954375052</v>
      </c>
      <c r="K51" s="404">
        <v>86.610501960784319</v>
      </c>
      <c r="L51" s="405">
        <v>141.89989019607845</v>
      </c>
      <c r="M51" s="395">
        <f t="shared" si="1"/>
        <v>228.51039215686276</v>
      </c>
      <c r="N51" s="404">
        <v>80.58</v>
      </c>
      <c r="O51" s="405">
        <v>134.30000000000001</v>
      </c>
      <c r="P51" s="395">
        <v>214.88</v>
      </c>
      <c r="Q51" s="393">
        <f t="shared" si="2"/>
        <v>10.467506134229893</v>
      </c>
      <c r="R51" s="393">
        <f t="shared" si="2"/>
        <v>13.413970977007921</v>
      </c>
      <c r="S51" s="395">
        <f t="shared" si="3"/>
        <v>23.881477111237814</v>
      </c>
      <c r="T51" s="407" t="s">
        <v>539</v>
      </c>
      <c r="U51" s="408">
        <v>1343</v>
      </c>
      <c r="V51" s="409">
        <v>1343</v>
      </c>
      <c r="W51" s="400">
        <v>6.1853009832354811E-2</v>
      </c>
      <c r="X51" s="400">
        <f t="shared" si="4"/>
        <v>86.656066775129091</v>
      </c>
      <c r="Y51" s="400">
        <v>0.10129716347174082</v>
      </c>
      <c r="Z51" s="400">
        <f t="shared" si="5"/>
        <v>141.91732602390888</v>
      </c>
    </row>
    <row r="52" spans="1:26" s="354" customFormat="1" ht="28.9" customHeight="1">
      <c r="A52" s="401">
        <v>41</v>
      </c>
      <c r="B52" s="390" t="s">
        <v>481</v>
      </c>
      <c r="C52" s="410">
        <v>1779</v>
      </c>
      <c r="D52" s="403">
        <v>1696</v>
      </c>
      <c r="E52" s="404">
        <v>106.74</v>
      </c>
      <c r="F52" s="405">
        <v>177.9</v>
      </c>
      <c r="G52" s="406">
        <v>284.64</v>
      </c>
      <c r="H52" s="405">
        <v>5.6333578552734025</v>
      </c>
      <c r="I52" s="405">
        <v>7.3848249274952167</v>
      </c>
      <c r="J52" s="406">
        <f t="shared" si="0"/>
        <v>13.018182782768619</v>
      </c>
      <c r="K52" s="404">
        <v>107.50810196078432</v>
      </c>
      <c r="L52" s="405">
        <v>177.48229019607845</v>
      </c>
      <c r="M52" s="395">
        <f t="shared" si="1"/>
        <v>284.99039215686275</v>
      </c>
      <c r="N52" s="404">
        <v>101.76</v>
      </c>
      <c r="O52" s="405">
        <v>169.6</v>
      </c>
      <c r="P52" s="395">
        <v>271.36</v>
      </c>
      <c r="Q52" s="393">
        <f t="shared" si="2"/>
        <v>11.381459816057713</v>
      </c>
      <c r="R52" s="393">
        <f t="shared" si="2"/>
        <v>15.267115123573689</v>
      </c>
      <c r="S52" s="395">
        <f t="shared" si="3"/>
        <v>26.648574939631402</v>
      </c>
      <c r="T52" s="407" t="s">
        <v>539</v>
      </c>
      <c r="U52" s="408">
        <v>1696</v>
      </c>
      <c r="V52" s="409">
        <v>1696</v>
      </c>
      <c r="W52" s="400">
        <v>6.1853009832354811E-2</v>
      </c>
      <c r="X52" s="400">
        <f t="shared" si="4"/>
        <v>110.0365044917592</v>
      </c>
      <c r="Y52" s="400">
        <v>0.10129716347174082</v>
      </c>
      <c r="Z52" s="400">
        <f t="shared" si="5"/>
        <v>180.20765381622692</v>
      </c>
    </row>
    <row r="53" spans="1:26" s="354" customFormat="1" ht="28.9" customHeight="1">
      <c r="A53" s="401">
        <v>42</v>
      </c>
      <c r="B53" s="390" t="s">
        <v>482</v>
      </c>
      <c r="C53" s="403">
        <v>1254</v>
      </c>
      <c r="D53" s="403">
        <v>1078</v>
      </c>
      <c r="E53" s="404">
        <v>75.239999999999995</v>
      </c>
      <c r="F53" s="405">
        <v>125.4</v>
      </c>
      <c r="G53" s="406">
        <v>200.64</v>
      </c>
      <c r="H53" s="405">
        <v>3.5153789347103412</v>
      </c>
      <c r="I53" s="405">
        <v>4.6064532786305392</v>
      </c>
      <c r="J53" s="406">
        <f t="shared" si="0"/>
        <v>8.1218322133408805</v>
      </c>
      <c r="K53" s="404">
        <v>70.922501960784302</v>
      </c>
      <c r="L53" s="405">
        <v>115.18789019607843</v>
      </c>
      <c r="M53" s="395">
        <f t="shared" si="1"/>
        <v>186.11039215686273</v>
      </c>
      <c r="N53" s="404">
        <v>64.680000000000007</v>
      </c>
      <c r="O53" s="405">
        <v>107.80000000000001</v>
      </c>
      <c r="P53" s="395">
        <v>172.48000000000002</v>
      </c>
      <c r="Q53" s="393">
        <f t="shared" si="2"/>
        <v>9.7578808954946368</v>
      </c>
      <c r="R53" s="393">
        <f t="shared" si="2"/>
        <v>11.994343474708955</v>
      </c>
      <c r="S53" s="395">
        <f t="shared" si="3"/>
        <v>21.752224370203592</v>
      </c>
      <c r="T53" s="407" t="s">
        <v>539</v>
      </c>
      <c r="U53" s="408">
        <v>1078</v>
      </c>
      <c r="V53" s="409">
        <v>1078</v>
      </c>
      <c r="W53" s="400">
        <v>6.1853009832354811E-2</v>
      </c>
      <c r="X53" s="400">
        <f t="shared" si="4"/>
        <v>77.563674329772937</v>
      </c>
      <c r="Y53" s="400">
        <v>0.10129716347174082</v>
      </c>
      <c r="Z53" s="400">
        <f t="shared" si="5"/>
        <v>127.02664299356299</v>
      </c>
    </row>
    <row r="54" spans="1:26" s="354" customFormat="1" ht="28.9" customHeight="1">
      <c r="A54" s="401">
        <v>43</v>
      </c>
      <c r="B54" s="390" t="s">
        <v>483</v>
      </c>
      <c r="C54" s="403">
        <v>750</v>
      </c>
      <c r="D54" s="403">
        <v>701</v>
      </c>
      <c r="E54" s="404">
        <v>45</v>
      </c>
      <c r="F54" s="405">
        <v>75</v>
      </c>
      <c r="G54" s="406">
        <v>120</v>
      </c>
      <c r="H54" s="405">
        <v>2.2692523166159688</v>
      </c>
      <c r="I54" s="405">
        <v>2.9758668741600083</v>
      </c>
      <c r="J54" s="406">
        <f t="shared" si="0"/>
        <v>5.2451191907759771</v>
      </c>
      <c r="K54" s="404">
        <v>48.60410196078432</v>
      </c>
      <c r="L54" s="405">
        <v>77.186290196078431</v>
      </c>
      <c r="M54" s="395">
        <f t="shared" si="1"/>
        <v>125.79039215686275</v>
      </c>
      <c r="N54" s="404">
        <v>42.06</v>
      </c>
      <c r="O54" s="405">
        <v>70.099999999999994</v>
      </c>
      <c r="P54" s="395">
        <v>112.16</v>
      </c>
      <c r="Q54" s="393">
        <f t="shared" si="2"/>
        <v>8.8133542774002862</v>
      </c>
      <c r="R54" s="393">
        <f t="shared" si="2"/>
        <v>10.062157070238442</v>
      </c>
      <c r="S54" s="395">
        <f t="shared" si="3"/>
        <v>18.875511347638728</v>
      </c>
      <c r="T54" s="407" t="s">
        <v>539</v>
      </c>
      <c r="U54" s="408">
        <v>701</v>
      </c>
      <c r="V54" s="409">
        <v>701</v>
      </c>
      <c r="W54" s="400">
        <v>6.1853009832354811E-2</v>
      </c>
      <c r="X54" s="400">
        <f t="shared" si="4"/>
        <v>46.389757374266111</v>
      </c>
      <c r="Y54" s="400">
        <v>0.10129716347174082</v>
      </c>
      <c r="Z54" s="400">
        <f t="shared" si="5"/>
        <v>75.972872603805612</v>
      </c>
    </row>
    <row r="55" spans="1:26" s="354" customFormat="1" ht="28.9" customHeight="1">
      <c r="A55" s="401">
        <v>44</v>
      </c>
      <c r="B55" s="390" t="s">
        <v>485</v>
      </c>
      <c r="C55" s="403">
        <v>2085</v>
      </c>
      <c r="D55" s="403">
        <v>1860</v>
      </c>
      <c r="E55" s="404">
        <v>125.1</v>
      </c>
      <c r="F55" s="405">
        <v>208.5</v>
      </c>
      <c r="G55" s="406">
        <v>333.6</v>
      </c>
      <c r="H55" s="405">
        <v>6.24642116432058</v>
      </c>
      <c r="I55" s="405">
        <v>8.190118129730493</v>
      </c>
      <c r="J55" s="406">
        <f t="shared" si="0"/>
        <v>14.436539294051073</v>
      </c>
      <c r="K55" s="404">
        <v>117.21690196078433</v>
      </c>
      <c r="L55" s="405">
        <v>194.01349019607846</v>
      </c>
      <c r="M55" s="395">
        <f t="shared" si="1"/>
        <v>311.23039215686276</v>
      </c>
      <c r="N55" s="404">
        <v>111.6</v>
      </c>
      <c r="O55" s="405">
        <v>186</v>
      </c>
      <c r="P55" s="395">
        <v>297.60000000000002</v>
      </c>
      <c r="Q55" s="393">
        <f t="shared" si="2"/>
        <v>11.863323125104912</v>
      </c>
      <c r="R55" s="393">
        <f t="shared" si="2"/>
        <v>16.203608325808943</v>
      </c>
      <c r="S55" s="395">
        <f t="shared" si="3"/>
        <v>28.066931450913856</v>
      </c>
      <c r="T55" s="407" t="s">
        <v>539</v>
      </c>
      <c r="U55" s="408">
        <v>1860</v>
      </c>
      <c r="V55" s="409">
        <v>1860</v>
      </c>
      <c r="W55" s="400">
        <v>6.1853009832354811E-2</v>
      </c>
      <c r="X55" s="400">
        <f t="shared" si="4"/>
        <v>128.96352550045978</v>
      </c>
      <c r="Y55" s="400">
        <v>0.10129716347174082</v>
      </c>
      <c r="Z55" s="400">
        <f t="shared" si="5"/>
        <v>211.20458583857962</v>
      </c>
    </row>
    <row r="56" spans="1:26" s="354" customFormat="1" ht="28.9" customHeight="1">
      <c r="A56" s="401">
        <v>45</v>
      </c>
      <c r="B56" s="390" t="s">
        <v>484</v>
      </c>
      <c r="C56" s="403">
        <v>716</v>
      </c>
      <c r="D56" s="403">
        <v>713</v>
      </c>
      <c r="E56" s="404">
        <v>42.96</v>
      </c>
      <c r="F56" s="405">
        <v>71.599999999999994</v>
      </c>
      <c r="G56" s="406">
        <v>114.56</v>
      </c>
      <c r="H56" s="405">
        <v>2.2831614911225842</v>
      </c>
      <c r="I56" s="405">
        <v>3.0018037773219213</v>
      </c>
      <c r="J56" s="406">
        <f t="shared" si="0"/>
        <v>5.2849652684445054</v>
      </c>
      <c r="K56" s="404">
        <v>49.314501960784312</v>
      </c>
      <c r="L56" s="405">
        <v>78.39589019607844</v>
      </c>
      <c r="M56" s="395">
        <f t="shared" si="1"/>
        <v>127.71039215686275</v>
      </c>
      <c r="N56" s="404">
        <v>42.78</v>
      </c>
      <c r="O56" s="405">
        <v>71.3</v>
      </c>
      <c r="P56" s="395">
        <v>114.08</v>
      </c>
      <c r="Q56" s="393">
        <f t="shared" si="2"/>
        <v>8.8176634519068955</v>
      </c>
      <c r="R56" s="393">
        <f t="shared" si="2"/>
        <v>10.097693973400368</v>
      </c>
      <c r="S56" s="395">
        <f t="shared" si="3"/>
        <v>18.915357425307263</v>
      </c>
      <c r="T56" s="407" t="s">
        <v>539</v>
      </c>
      <c r="U56" s="408">
        <v>713</v>
      </c>
      <c r="V56" s="409">
        <v>713</v>
      </c>
      <c r="W56" s="400">
        <v>6.1853009832354811E-2</v>
      </c>
      <c r="X56" s="400">
        <f t="shared" si="4"/>
        <v>44.286755039966046</v>
      </c>
      <c r="Y56" s="400">
        <v>0.10129716347174082</v>
      </c>
      <c r="Z56" s="400">
        <f t="shared" si="5"/>
        <v>72.528769045766424</v>
      </c>
    </row>
    <row r="57" spans="1:26" s="354" customFormat="1" ht="28.9" customHeight="1">
      <c r="A57" s="401">
        <v>46</v>
      </c>
      <c r="B57" s="390" t="s">
        <v>486</v>
      </c>
      <c r="C57" s="403">
        <v>1362</v>
      </c>
      <c r="D57" s="403">
        <v>1485</v>
      </c>
      <c r="E57" s="404">
        <v>81.72</v>
      </c>
      <c r="F57" s="405">
        <v>136.19999999999999</v>
      </c>
      <c r="G57" s="406">
        <v>217.92</v>
      </c>
      <c r="H57" s="405">
        <v>4.3195642639881129</v>
      </c>
      <c r="I57" s="405">
        <v>5.6658032114309975</v>
      </c>
      <c r="J57" s="406">
        <f t="shared" si="0"/>
        <v>9.9853674754191104</v>
      </c>
      <c r="K57" s="404">
        <v>95.01690196078431</v>
      </c>
      <c r="L57" s="405">
        <v>156.21349019607842</v>
      </c>
      <c r="M57" s="395">
        <f t="shared" si="1"/>
        <v>251.23039215686273</v>
      </c>
      <c r="N57" s="404">
        <v>89.1</v>
      </c>
      <c r="O57" s="405">
        <v>148.5</v>
      </c>
      <c r="P57" s="395">
        <v>237.6</v>
      </c>
      <c r="Q57" s="393">
        <f t="shared" si="2"/>
        <v>10.236466224772428</v>
      </c>
      <c r="R57" s="393">
        <f t="shared" si="2"/>
        <v>13.379293407509408</v>
      </c>
      <c r="S57" s="395">
        <f t="shared" si="3"/>
        <v>23.615759632281836</v>
      </c>
      <c r="T57" s="407" t="s">
        <v>539</v>
      </c>
      <c r="U57" s="408">
        <v>1485</v>
      </c>
      <c r="V57" s="409">
        <v>1485</v>
      </c>
      <c r="W57" s="400">
        <v>6.1853009832354811E-2</v>
      </c>
      <c r="X57" s="400">
        <f t="shared" si="4"/>
        <v>84.243799391667253</v>
      </c>
      <c r="Y57" s="400">
        <v>0.10129716347174082</v>
      </c>
      <c r="Z57" s="400">
        <f t="shared" si="5"/>
        <v>137.96673664851099</v>
      </c>
    </row>
    <row r="58" spans="1:26" s="354" customFormat="1" ht="28.9" customHeight="1">
      <c r="A58" s="401">
        <v>47</v>
      </c>
      <c r="B58" s="390" t="s">
        <v>487</v>
      </c>
      <c r="C58" s="403">
        <v>1462</v>
      </c>
      <c r="D58" s="403">
        <v>1296</v>
      </c>
      <c r="E58" s="404">
        <v>87.72</v>
      </c>
      <c r="F58" s="405">
        <v>146.20000000000002</v>
      </c>
      <c r="G58" s="406">
        <v>233.92000000000002</v>
      </c>
      <c r="H58" s="405">
        <v>4.277761052557139</v>
      </c>
      <c r="I58" s="405">
        <v>5.6112732545801833</v>
      </c>
      <c r="J58" s="406">
        <f t="shared" si="0"/>
        <v>9.8890343071373223</v>
      </c>
      <c r="K58" s="404">
        <v>83.828101960784323</v>
      </c>
      <c r="L58" s="405">
        <v>137.16229019607843</v>
      </c>
      <c r="M58" s="395">
        <f t="shared" si="1"/>
        <v>220.99039215686275</v>
      </c>
      <c r="N58" s="404">
        <v>77.760000000000005</v>
      </c>
      <c r="O58" s="405">
        <v>129.6</v>
      </c>
      <c r="P58" s="395">
        <v>207.36</v>
      </c>
      <c r="Q58" s="393">
        <f t="shared" si="2"/>
        <v>10.345863013341457</v>
      </c>
      <c r="R58" s="393">
        <f t="shared" si="2"/>
        <v>13.173563450658634</v>
      </c>
      <c r="S58" s="395">
        <f t="shared" si="3"/>
        <v>23.519426464000091</v>
      </c>
      <c r="T58" s="407" t="s">
        <v>539</v>
      </c>
      <c r="U58" s="408">
        <v>1296</v>
      </c>
      <c r="V58" s="409">
        <v>1296</v>
      </c>
      <c r="W58" s="400">
        <v>6.1853009832354811E-2</v>
      </c>
      <c r="X58" s="400">
        <f t="shared" si="4"/>
        <v>90.429100374902731</v>
      </c>
      <c r="Y58" s="400">
        <v>0.10129716347174082</v>
      </c>
      <c r="Z58" s="400">
        <f t="shared" si="5"/>
        <v>148.09645299568507</v>
      </c>
    </row>
    <row r="59" spans="1:26" s="354" customFormat="1" ht="28.9" customHeight="1">
      <c r="A59" s="401">
        <v>48</v>
      </c>
      <c r="B59" s="390" t="s">
        <v>492</v>
      </c>
      <c r="C59" s="403">
        <v>1910</v>
      </c>
      <c r="D59" s="403">
        <v>1675</v>
      </c>
      <c r="E59" s="404">
        <v>114.6</v>
      </c>
      <c r="F59" s="405">
        <v>191</v>
      </c>
      <c r="G59" s="406">
        <v>305.60000000000002</v>
      </c>
      <c r="H59" s="405">
        <v>5.513887670651485</v>
      </c>
      <c r="I59" s="405">
        <v>7.2318596590507269</v>
      </c>
      <c r="J59" s="406">
        <f t="shared" si="0"/>
        <v>12.745747329702212</v>
      </c>
      <c r="K59" s="404">
        <v>106.26490196078431</v>
      </c>
      <c r="L59" s="405">
        <v>175.36549019607844</v>
      </c>
      <c r="M59" s="395">
        <f t="shared" si="1"/>
        <v>281.63039215686274</v>
      </c>
      <c r="N59" s="404">
        <v>100.5</v>
      </c>
      <c r="O59" s="405">
        <v>167.5</v>
      </c>
      <c r="P59" s="395">
        <v>268</v>
      </c>
      <c r="Q59" s="393">
        <f t="shared" si="2"/>
        <v>11.278789631435799</v>
      </c>
      <c r="R59" s="393">
        <f t="shared" si="2"/>
        <v>15.097349855129153</v>
      </c>
      <c r="S59" s="395">
        <f t="shared" si="3"/>
        <v>26.376139486564952</v>
      </c>
      <c r="T59" s="407" t="s">
        <v>539</v>
      </c>
      <c r="U59" s="408">
        <v>1675</v>
      </c>
      <c r="V59" s="409">
        <v>1675</v>
      </c>
      <c r="W59" s="400">
        <v>6.1853009832354811E-2</v>
      </c>
      <c r="X59" s="400">
        <f t="shared" si="4"/>
        <v>118.13924877979768</v>
      </c>
      <c r="Y59" s="400">
        <v>0.10129716347174082</v>
      </c>
      <c r="Z59" s="400">
        <f t="shared" si="5"/>
        <v>193.47758223102497</v>
      </c>
    </row>
    <row r="60" spans="1:26" s="354" customFormat="1" ht="28.9" customHeight="1">
      <c r="A60" s="401">
        <v>49</v>
      </c>
      <c r="B60" s="390" t="s">
        <v>493</v>
      </c>
      <c r="C60" s="403">
        <v>1641</v>
      </c>
      <c r="D60" s="403">
        <v>1435</v>
      </c>
      <c r="E60" s="404">
        <v>98.46</v>
      </c>
      <c r="F60" s="405">
        <v>164.1</v>
      </c>
      <c r="G60" s="406">
        <v>262.56</v>
      </c>
      <c r="H60" s="405">
        <v>4.6957931668670909</v>
      </c>
      <c r="I60" s="405">
        <v>6.1565728230883465</v>
      </c>
      <c r="J60" s="406">
        <f t="shared" si="0"/>
        <v>10.852365989955437</v>
      </c>
      <c r="K60" s="404">
        <v>92.056901960784302</v>
      </c>
      <c r="L60" s="405">
        <v>151.17349019607843</v>
      </c>
      <c r="M60" s="395">
        <f t="shared" si="1"/>
        <v>243.23039215686273</v>
      </c>
      <c r="N60" s="404">
        <v>86.1</v>
      </c>
      <c r="O60" s="405">
        <v>143.5</v>
      </c>
      <c r="P60" s="395">
        <v>229.6</v>
      </c>
      <c r="Q60" s="393">
        <f t="shared" si="2"/>
        <v>10.652695127651398</v>
      </c>
      <c r="R60" s="393">
        <f t="shared" si="2"/>
        <v>13.830063019166772</v>
      </c>
      <c r="S60" s="395">
        <f t="shared" si="3"/>
        <v>24.482758146818171</v>
      </c>
      <c r="T60" s="407" t="s">
        <v>539</v>
      </c>
      <c r="U60" s="408">
        <v>1435</v>
      </c>
      <c r="V60" s="409">
        <v>1435</v>
      </c>
      <c r="W60" s="400">
        <v>6.1853009832354811E-2</v>
      </c>
      <c r="X60" s="400">
        <f t="shared" si="4"/>
        <v>101.50078913489425</v>
      </c>
      <c r="Y60" s="400">
        <v>0.10129716347174082</v>
      </c>
      <c r="Z60" s="400">
        <f t="shared" si="5"/>
        <v>166.22864525712669</v>
      </c>
    </row>
    <row r="61" spans="1:26" s="354" customFormat="1" ht="28.9" customHeight="1">
      <c r="A61" s="401">
        <v>50</v>
      </c>
      <c r="B61" s="390" t="s">
        <v>488</v>
      </c>
      <c r="C61" s="403">
        <v>926</v>
      </c>
      <c r="D61" s="403">
        <v>867</v>
      </c>
      <c r="E61" s="404">
        <v>55.56</v>
      </c>
      <c r="F61" s="405">
        <v>92.600000000000009</v>
      </c>
      <c r="G61" s="406">
        <v>148.16000000000003</v>
      </c>
      <c r="H61" s="405">
        <v>2.8584064511565401</v>
      </c>
      <c r="I61" s="405">
        <v>3.765223173233359</v>
      </c>
      <c r="J61" s="406">
        <f t="shared" si="0"/>
        <v>6.6236296243898991</v>
      </c>
      <c r="K61" s="404">
        <v>58.431301960784324</v>
      </c>
      <c r="L61" s="405">
        <v>93.919090196078443</v>
      </c>
      <c r="M61" s="395">
        <f t="shared" si="1"/>
        <v>152.35039215686277</v>
      </c>
      <c r="N61" s="404">
        <v>52.02</v>
      </c>
      <c r="O61" s="405">
        <v>86.7</v>
      </c>
      <c r="P61" s="395">
        <v>138.72</v>
      </c>
      <c r="Q61" s="393">
        <f t="shared" si="2"/>
        <v>9.2697084119408615</v>
      </c>
      <c r="R61" s="393">
        <f t="shared" si="2"/>
        <v>10.984313369311806</v>
      </c>
      <c r="S61" s="395">
        <f t="shared" si="3"/>
        <v>20.254021781252668</v>
      </c>
      <c r="T61" s="407" t="s">
        <v>539</v>
      </c>
      <c r="U61" s="408">
        <v>867</v>
      </c>
      <c r="V61" s="409">
        <v>867</v>
      </c>
      <c r="W61" s="400">
        <v>6.1853009832354811E-2</v>
      </c>
      <c r="X61" s="400">
        <f t="shared" si="4"/>
        <v>57.275887104760557</v>
      </c>
      <c r="Y61" s="400">
        <v>0.10129716347174082</v>
      </c>
      <c r="Z61" s="400">
        <f t="shared" si="5"/>
        <v>93.801173374832004</v>
      </c>
    </row>
    <row r="62" spans="1:26" s="354" customFormat="1" ht="28.9" customHeight="1">
      <c r="A62" s="401">
        <v>51</v>
      </c>
      <c r="B62" s="390" t="s">
        <v>494</v>
      </c>
      <c r="C62" s="403">
        <v>1909</v>
      </c>
      <c r="D62" s="403">
        <v>1672</v>
      </c>
      <c r="E62" s="404">
        <v>114.54</v>
      </c>
      <c r="F62" s="405">
        <v>190.9</v>
      </c>
      <c r="G62" s="406">
        <v>305.44</v>
      </c>
      <c r="H62" s="405">
        <v>5.5676454693357869</v>
      </c>
      <c r="I62" s="405">
        <v>7.3043580674824966</v>
      </c>
      <c r="J62" s="406">
        <f t="shared" si="0"/>
        <v>12.872003536818283</v>
      </c>
      <c r="K62" s="404">
        <v>106.08730196078432</v>
      </c>
      <c r="L62" s="405">
        <v>175.06309019607843</v>
      </c>
      <c r="M62" s="395">
        <f t="shared" si="1"/>
        <v>281.15039215686272</v>
      </c>
      <c r="N62" s="404">
        <v>100.32</v>
      </c>
      <c r="O62" s="405">
        <v>167.20000000000002</v>
      </c>
      <c r="P62" s="395">
        <v>267.52</v>
      </c>
      <c r="Q62" s="393">
        <f t="shared" si="2"/>
        <v>11.33494743012011</v>
      </c>
      <c r="R62" s="393">
        <f t="shared" si="2"/>
        <v>15.167448263560914</v>
      </c>
      <c r="S62" s="395">
        <f t="shared" si="3"/>
        <v>26.502395693681024</v>
      </c>
      <c r="T62" s="407" t="s">
        <v>539</v>
      </c>
      <c r="U62" s="408">
        <v>1672</v>
      </c>
      <c r="V62" s="409">
        <v>1672</v>
      </c>
      <c r="W62" s="400">
        <v>6.1853009832354811E-2</v>
      </c>
      <c r="X62" s="400">
        <f t="shared" si="4"/>
        <v>118.07739576996534</v>
      </c>
      <c r="Y62" s="400">
        <v>0.10129716347174082</v>
      </c>
      <c r="Z62" s="400">
        <f t="shared" si="5"/>
        <v>193.37628506755323</v>
      </c>
    </row>
    <row r="63" spans="1:26" ht="28.9" customHeight="1">
      <c r="A63" s="1429" t="s">
        <v>9</v>
      </c>
      <c r="B63" s="1430"/>
      <c r="C63" s="408">
        <f t="shared" ref="C63:S63" si="6">SUM(C12:C62)</f>
        <v>72951</v>
      </c>
      <c r="D63" s="408">
        <f t="shared" si="6"/>
        <v>67732</v>
      </c>
      <c r="E63" s="406">
        <f t="shared" si="6"/>
        <v>4377.0600000000004</v>
      </c>
      <c r="F63" s="406">
        <f t="shared" si="6"/>
        <v>7295.1000000000022</v>
      </c>
      <c r="G63" s="406">
        <f t="shared" si="6"/>
        <v>11672.16</v>
      </c>
      <c r="H63" s="406">
        <f t="shared" si="6"/>
        <v>226.05000000000013</v>
      </c>
      <c r="I63" s="406">
        <f t="shared" si="6"/>
        <v>296.43000000000012</v>
      </c>
      <c r="J63" s="406">
        <f t="shared" si="6"/>
        <v>522.48000000000025</v>
      </c>
      <c r="K63" s="406">
        <f t="shared" si="6"/>
        <v>4372.0844000000006</v>
      </c>
      <c r="L63" s="406">
        <f t="shared" si="6"/>
        <v>7160.1855999999998</v>
      </c>
      <c r="M63" s="406">
        <f t="shared" si="6"/>
        <v>11532.269999999999</v>
      </c>
      <c r="N63" s="406">
        <f t="shared" si="6"/>
        <v>4063.9200000000005</v>
      </c>
      <c r="O63" s="406">
        <f t="shared" si="6"/>
        <v>6773.2000000000016</v>
      </c>
      <c r="P63" s="406">
        <f t="shared" si="6"/>
        <v>10837.12</v>
      </c>
      <c r="Q63" s="406">
        <f t="shared" si="6"/>
        <v>534.21440000000018</v>
      </c>
      <c r="R63" s="406">
        <f t="shared" si="6"/>
        <v>683.41560000000038</v>
      </c>
      <c r="S63" s="406">
        <f t="shared" si="6"/>
        <v>1217.6300000000006</v>
      </c>
      <c r="T63" s="408" t="s">
        <v>539</v>
      </c>
      <c r="U63" s="408">
        <f>SUM(U12:U62)</f>
        <v>67732</v>
      </c>
      <c r="V63" s="408">
        <f>SUM(V12:V62)</f>
        <v>67732</v>
      </c>
      <c r="W63" s="400"/>
      <c r="X63" s="400">
        <f>SUM(X12:X62)</f>
        <v>4512.2389202801169</v>
      </c>
      <c r="Y63" s="400"/>
      <c r="Z63" s="400">
        <f>SUM(Z12:Z62)</f>
        <v>7389.7293724269657</v>
      </c>
    </row>
    <row r="64" spans="1:26">
      <c r="A64" s="400"/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>
        <f>4372.08/C63</f>
        <v>5.9931735000205613E-2</v>
      </c>
      <c r="X64" s="400"/>
      <c r="Y64" s="400">
        <f>7160.19/C63</f>
        <v>9.8150676481473867E-2</v>
      </c>
      <c r="Z64" s="400"/>
    </row>
    <row r="65" spans="1:26">
      <c r="A65" s="400"/>
      <c r="B65" s="400"/>
      <c r="C65" s="400"/>
      <c r="D65" s="411"/>
      <c r="E65" s="400"/>
      <c r="F65" s="400"/>
      <c r="G65" s="411"/>
      <c r="H65" s="400"/>
      <c r="I65" s="400"/>
      <c r="J65" s="400"/>
      <c r="K65" s="400"/>
      <c r="L65" s="400"/>
      <c r="M65" s="411"/>
      <c r="N65" s="411"/>
      <c r="O65" s="411"/>
      <c r="P65" s="411"/>
      <c r="Q65" s="400"/>
      <c r="R65" s="400"/>
      <c r="S65" s="411"/>
      <c r="T65" s="400"/>
      <c r="U65" s="400"/>
      <c r="V65" s="400"/>
      <c r="W65" s="400"/>
      <c r="X65" s="400"/>
      <c r="Y65" s="400"/>
      <c r="Z65" s="400"/>
    </row>
    <row r="66" spans="1:26">
      <c r="A66" s="400"/>
      <c r="B66" s="400"/>
      <c r="C66" s="400"/>
      <c r="D66" s="412"/>
      <c r="E66" s="400"/>
      <c r="F66" s="400"/>
      <c r="G66" s="400"/>
      <c r="H66" s="400"/>
      <c r="I66" s="400"/>
      <c r="J66" s="400"/>
      <c r="K66" s="411"/>
      <c r="L66" s="411"/>
      <c r="M66" s="411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</row>
    <row r="67" spans="1:26">
      <c r="H67" s="301"/>
      <c r="I67" s="301"/>
      <c r="J67" s="302"/>
      <c r="K67" s="301"/>
      <c r="L67" s="301"/>
      <c r="M67" s="301"/>
      <c r="N67" s="301"/>
      <c r="O67" s="301"/>
      <c r="P67" s="301"/>
    </row>
    <row r="68" spans="1:26" ht="13.5" customHeight="1">
      <c r="A68" s="300" t="s">
        <v>5</v>
      </c>
      <c r="H68" s="301"/>
      <c r="I68" s="301"/>
      <c r="P68" s="1332"/>
      <c r="Q68" s="1332"/>
      <c r="R68" s="303"/>
      <c r="S68" s="303"/>
      <c r="T68" s="1427" t="s">
        <v>6</v>
      </c>
      <c r="U68" s="1427"/>
    </row>
    <row r="69" spans="1:26" ht="13.5" customHeight="1">
      <c r="A69" s="1332"/>
      <c r="B69" s="1332"/>
      <c r="C69" s="1332"/>
      <c r="D69" s="1332"/>
      <c r="E69" s="1332"/>
      <c r="F69" s="1332"/>
      <c r="G69" s="1332"/>
      <c r="H69" s="1332"/>
      <c r="I69" s="1332"/>
      <c r="J69" s="1332"/>
      <c r="K69" s="1332"/>
      <c r="L69" s="1332"/>
      <c r="M69" s="1332"/>
      <c r="N69" s="1332"/>
      <c r="O69" s="1332"/>
      <c r="P69" s="1332"/>
      <c r="Q69" s="1332"/>
      <c r="R69" s="1427" t="s">
        <v>7</v>
      </c>
      <c r="S69" s="1427"/>
      <c r="T69" s="1427"/>
      <c r="U69" s="1427"/>
    </row>
    <row r="70" spans="1:26" ht="13.5" customHeight="1">
      <c r="A70" s="1332"/>
      <c r="B70" s="1332"/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427" t="s">
        <v>10</v>
      </c>
      <c r="S70" s="1427"/>
      <c r="T70" s="1427"/>
      <c r="U70" s="1427"/>
    </row>
    <row r="71" spans="1:26" ht="15.75">
      <c r="O71" s="1327"/>
      <c r="P71" s="1327"/>
      <c r="Q71" s="1327"/>
      <c r="R71" s="303"/>
      <c r="S71" s="1428" t="s">
        <v>55</v>
      </c>
      <c r="T71" s="1428"/>
      <c r="U71" s="1428"/>
    </row>
    <row r="79" spans="1:26">
      <c r="N79" s="301"/>
      <c r="O79" s="301"/>
    </row>
  </sheetData>
  <mergeCells count="28">
    <mergeCell ref="A70:Q70"/>
    <mergeCell ref="R70:U70"/>
    <mergeCell ref="O71:Q71"/>
    <mergeCell ref="S71:U71"/>
    <mergeCell ref="A63:B63"/>
    <mergeCell ref="P68:Q68"/>
    <mergeCell ref="T68:U68"/>
    <mergeCell ref="A69:Q69"/>
    <mergeCell ref="R69:U69"/>
    <mergeCell ref="P8:V8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T9:T10"/>
    <mergeCell ref="U9:U10"/>
    <mergeCell ref="V9:V10"/>
    <mergeCell ref="P7:V7"/>
    <mergeCell ref="T1:V1"/>
    <mergeCell ref="A2:V2"/>
    <mergeCell ref="A3:V3"/>
    <mergeCell ref="A4:Q4"/>
    <mergeCell ref="A6:V6"/>
  </mergeCells>
  <printOptions horizontalCentered="1"/>
  <pageMargins left="0.16" right="0.16" top="0.24" bottom="0" header="0.25" footer="0.15"/>
  <pageSetup paperSize="9" scale="56" orientation="landscape" r:id="rId1"/>
  <rowBreaks count="1" manualBreakCount="1">
    <brk id="36" max="2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V69"/>
  <sheetViews>
    <sheetView view="pageBreakPreview" zoomScale="85" zoomScaleSheetLayoutView="85" workbookViewId="0">
      <pane xSplit="2" ySplit="10" topLeftCell="D44" activePane="bottomRight" state="frozen"/>
      <selection activeCell="J63" sqref="J63:K63"/>
      <selection pane="topRight" activeCell="J63" sqref="J63:K63"/>
      <selection pane="bottomLeft" activeCell="J63" sqref="J63:K63"/>
      <selection pane="bottomRight" activeCell="H64" sqref="H64"/>
    </sheetView>
  </sheetViews>
  <sheetFormatPr defaultColWidth="9.140625" defaultRowHeight="12.75"/>
  <cols>
    <col min="1" max="1" width="6.85546875" style="310" customWidth="1"/>
    <col min="2" max="2" width="17.140625" style="310" customWidth="1"/>
    <col min="3" max="3" width="17.140625" style="310" hidden="1" customWidth="1"/>
    <col min="4" max="4" width="14.5703125" style="310" customWidth="1"/>
    <col min="5" max="5" width="15.85546875" style="310" customWidth="1"/>
    <col min="6" max="6" width="18.85546875" style="310" customWidth="1"/>
    <col min="7" max="7" width="19" style="310" customWidth="1"/>
    <col min="8" max="8" width="22.5703125" style="310" customWidth="1"/>
    <col min="9" max="9" width="17.42578125" style="310" customWidth="1"/>
    <col min="10" max="10" width="30.140625" style="309" customWidth="1"/>
    <col min="11" max="11" width="9.140625" style="310"/>
    <col min="12" max="12" width="0" style="310" hidden="1" customWidth="1"/>
    <col min="13" max="16384" width="9.140625" style="310"/>
  </cols>
  <sheetData>
    <row r="1" spans="1:19" s="307" customFormat="1" ht="15.75">
      <c r="J1" s="308" t="s">
        <v>39</v>
      </c>
    </row>
    <row r="2" spans="1:19" s="307" customFormat="1" ht="15">
      <c r="A2" s="1433" t="s">
        <v>0</v>
      </c>
      <c r="B2" s="1433"/>
      <c r="C2" s="1433"/>
      <c r="D2" s="1433"/>
      <c r="E2" s="1433"/>
      <c r="F2" s="1433"/>
      <c r="G2" s="1433"/>
      <c r="H2" s="1433"/>
      <c r="I2" s="1433"/>
      <c r="J2" s="1433"/>
    </row>
    <row r="3" spans="1:19" s="307" customFormat="1" ht="20.25">
      <c r="A3" s="1434" t="s">
        <v>507</v>
      </c>
      <c r="B3" s="1434"/>
      <c r="C3" s="1434"/>
      <c r="D3" s="1434"/>
      <c r="E3" s="1434"/>
      <c r="F3" s="1434"/>
      <c r="G3" s="1434"/>
      <c r="H3" s="1434"/>
      <c r="I3" s="1434"/>
      <c r="J3" s="1434"/>
    </row>
    <row r="4" spans="1:19" s="307" customFormat="1" ht="10.5" customHeight="1">
      <c r="J4" s="309"/>
    </row>
    <row r="5" spans="1:19" ht="30.75" customHeight="1">
      <c r="A5" s="1435" t="s">
        <v>516</v>
      </c>
      <c r="B5" s="1435"/>
      <c r="C5" s="1435"/>
      <c r="D5" s="1435"/>
      <c r="E5" s="1435"/>
      <c r="F5" s="1435"/>
      <c r="G5" s="1435"/>
      <c r="H5" s="1435"/>
      <c r="I5" s="1435"/>
      <c r="J5" s="1435"/>
    </row>
    <row r="7" spans="1:19">
      <c r="A7" s="1436" t="s">
        <v>495</v>
      </c>
      <c r="B7" s="1436"/>
      <c r="C7" s="1436"/>
      <c r="D7" s="1436"/>
      <c r="J7" s="765" t="s">
        <v>14</v>
      </c>
    </row>
    <row r="8" spans="1:19">
      <c r="E8" s="1437" t="s">
        <v>503</v>
      </c>
      <c r="F8" s="1437"/>
      <c r="G8" s="1437"/>
      <c r="H8" s="1437"/>
      <c r="I8" s="1437"/>
      <c r="J8" s="1437"/>
      <c r="R8" s="311"/>
      <c r="S8" s="312"/>
    </row>
    <row r="9" spans="1:19" ht="44.25" customHeight="1">
      <c r="A9" s="313" t="s">
        <v>1</v>
      </c>
      <c r="B9" s="313" t="s">
        <v>2</v>
      </c>
      <c r="C9" s="314"/>
      <c r="D9" s="314" t="s">
        <v>513</v>
      </c>
      <c r="E9" s="314" t="s">
        <v>517</v>
      </c>
      <c r="F9" s="314" t="s">
        <v>67</v>
      </c>
      <c r="G9" s="313" t="s">
        <v>143</v>
      </c>
      <c r="H9" s="314" t="s">
        <v>294</v>
      </c>
      <c r="I9" s="314" t="s">
        <v>499</v>
      </c>
      <c r="J9" s="314" t="s">
        <v>518</v>
      </c>
    </row>
    <row r="10" spans="1:19" s="318" customFormat="1" ht="15.75" customHeight="1">
      <c r="A10" s="315">
        <v>1</v>
      </c>
      <c r="B10" s="316">
        <v>2</v>
      </c>
      <c r="C10" s="315">
        <v>3</v>
      </c>
      <c r="D10" s="316">
        <v>3</v>
      </c>
      <c r="E10" s="316">
        <v>4</v>
      </c>
      <c r="F10" s="315">
        <v>5</v>
      </c>
      <c r="G10" s="316">
        <v>6</v>
      </c>
      <c r="H10" s="315">
        <v>7</v>
      </c>
      <c r="I10" s="316">
        <v>8</v>
      </c>
      <c r="J10" s="317">
        <v>9</v>
      </c>
    </row>
    <row r="11" spans="1:19" s="349" customFormat="1" ht="17.25" customHeight="1">
      <c r="A11" s="413">
        <v>1</v>
      </c>
      <c r="B11" s="414" t="s">
        <v>444</v>
      </c>
      <c r="C11" s="415">
        <v>47407</v>
      </c>
      <c r="D11" s="416">
        <v>10.76428367641714</v>
      </c>
      <c r="E11" s="416">
        <v>3.0260354859326641</v>
      </c>
      <c r="F11" s="416">
        <v>7.1085052450980388</v>
      </c>
      <c r="G11" s="416">
        <v>0</v>
      </c>
      <c r="H11" s="416">
        <v>750</v>
      </c>
      <c r="I11" s="416">
        <v>6.1216425000000001</v>
      </c>
      <c r="J11" s="319">
        <f>E11+F11-I11</f>
        <v>4.0128982310307038</v>
      </c>
      <c r="K11" s="417">
        <f>D11+E11</f>
        <v>13.790319162349803</v>
      </c>
      <c r="L11" s="417">
        <v>6.1216425000000001</v>
      </c>
    </row>
    <row r="12" spans="1:19" s="349" customFormat="1" ht="17.25" customHeight="1">
      <c r="A12" s="413">
        <v>2</v>
      </c>
      <c r="B12" s="414" t="s">
        <v>445</v>
      </c>
      <c r="C12" s="415">
        <v>111900.54999999999</v>
      </c>
      <c r="D12" s="416">
        <v>18.252916659187864</v>
      </c>
      <c r="E12" s="416">
        <v>4.1907437829170364</v>
      </c>
      <c r="F12" s="416">
        <v>15.783605245098036</v>
      </c>
      <c r="G12" s="416">
        <v>0</v>
      </c>
      <c r="H12" s="416">
        <v>750</v>
      </c>
      <c r="I12" s="416">
        <v>14.796742499999997</v>
      </c>
      <c r="J12" s="319">
        <f t="shared" ref="J12:J61" si="0">E12+F12-I12</f>
        <v>5.177606528015076</v>
      </c>
      <c r="K12" s="417">
        <f t="shared" ref="K12:K61" si="1">D12+E12</f>
        <v>22.4436604421049</v>
      </c>
      <c r="L12" s="417">
        <v>14.796742499999997</v>
      </c>
    </row>
    <row r="13" spans="1:19" s="349" customFormat="1" ht="17.25" customHeight="1">
      <c r="A13" s="413">
        <v>3</v>
      </c>
      <c r="B13" s="414" t="s">
        <v>497</v>
      </c>
      <c r="C13" s="415">
        <v>63256</v>
      </c>
      <c r="D13" s="416">
        <v>5.9626489733744288</v>
      </c>
      <c r="E13" s="416">
        <v>-4.887662202031426</v>
      </c>
      <c r="F13" s="416">
        <v>11.179092745098039</v>
      </c>
      <c r="G13" s="416">
        <v>0</v>
      </c>
      <c r="H13" s="416">
        <v>750</v>
      </c>
      <c r="I13" s="416">
        <v>10.19223</v>
      </c>
      <c r="J13" s="319">
        <f t="shared" si="0"/>
        <v>-3.9007994569333873</v>
      </c>
      <c r="K13" s="417">
        <f t="shared" si="1"/>
        <v>1.0749867713430028</v>
      </c>
      <c r="L13" s="417">
        <v>10.19223</v>
      </c>
    </row>
    <row r="14" spans="1:19" s="349" customFormat="1" ht="17.25" customHeight="1">
      <c r="A14" s="413">
        <v>4</v>
      </c>
      <c r="B14" s="414" t="s">
        <v>447</v>
      </c>
      <c r="C14" s="415">
        <v>72059</v>
      </c>
      <c r="D14" s="416">
        <v>15.095152026288492</v>
      </c>
      <c r="E14" s="416">
        <v>1.3825710528918433</v>
      </c>
      <c r="F14" s="416">
        <v>13.384925245098039</v>
      </c>
      <c r="G14" s="416">
        <v>0</v>
      </c>
      <c r="H14" s="416">
        <v>750</v>
      </c>
      <c r="I14" s="416">
        <v>12.3980625</v>
      </c>
      <c r="J14" s="319">
        <f t="shared" si="0"/>
        <v>2.369433797989883</v>
      </c>
      <c r="K14" s="417">
        <f t="shared" si="1"/>
        <v>16.477723079180336</v>
      </c>
      <c r="L14" s="417">
        <v>12.3980625</v>
      </c>
    </row>
    <row r="15" spans="1:19" s="349" customFormat="1" ht="17.25" customHeight="1">
      <c r="A15" s="413">
        <v>5</v>
      </c>
      <c r="B15" s="414" t="s">
        <v>448</v>
      </c>
      <c r="C15" s="415">
        <v>149692</v>
      </c>
      <c r="D15" s="416">
        <v>6.3939139913022736</v>
      </c>
      <c r="E15" s="416">
        <v>-13.267674528968541</v>
      </c>
      <c r="F15" s="416">
        <v>19.890102745098044</v>
      </c>
      <c r="G15" s="416">
        <v>0</v>
      </c>
      <c r="H15" s="416">
        <v>750</v>
      </c>
      <c r="I15" s="416">
        <v>18.903240000000004</v>
      </c>
      <c r="J15" s="319">
        <f t="shared" si="0"/>
        <v>-12.280811783870501</v>
      </c>
      <c r="K15" s="417">
        <f t="shared" si="1"/>
        <v>-6.8737605376662678</v>
      </c>
      <c r="L15" s="417">
        <v>18.903240000000004</v>
      </c>
    </row>
    <row r="16" spans="1:19" s="349" customFormat="1" ht="17.25" customHeight="1">
      <c r="A16" s="413">
        <v>6</v>
      </c>
      <c r="B16" s="414" t="s">
        <v>449</v>
      </c>
      <c r="C16" s="415">
        <v>156851</v>
      </c>
      <c r="D16" s="416">
        <v>12.908354930655412</v>
      </c>
      <c r="E16" s="416">
        <v>-13.673900625446</v>
      </c>
      <c r="F16" s="416">
        <v>22.306872745098037</v>
      </c>
      <c r="G16" s="416">
        <v>0</v>
      </c>
      <c r="H16" s="416">
        <v>750</v>
      </c>
      <c r="I16" s="416">
        <v>21.320009999999996</v>
      </c>
      <c r="J16" s="319">
        <f t="shared" si="0"/>
        <v>-12.68703788034796</v>
      </c>
      <c r="K16" s="417">
        <f t="shared" si="1"/>
        <v>-0.76554569479058898</v>
      </c>
      <c r="L16" s="417">
        <v>21.320009999999996</v>
      </c>
    </row>
    <row r="17" spans="1:12" s="349" customFormat="1" ht="17.25" customHeight="1">
      <c r="A17" s="413">
        <v>7</v>
      </c>
      <c r="B17" s="414" t="s">
        <v>450</v>
      </c>
      <c r="C17" s="415">
        <v>144699</v>
      </c>
      <c r="D17" s="416">
        <v>12.076208365048158</v>
      </c>
      <c r="E17" s="416">
        <v>-12.441433524176334</v>
      </c>
      <c r="F17" s="416">
        <v>23.893527745098041</v>
      </c>
      <c r="G17" s="416">
        <v>0</v>
      </c>
      <c r="H17" s="416">
        <v>750</v>
      </c>
      <c r="I17" s="416">
        <v>22.906665</v>
      </c>
      <c r="J17" s="319">
        <f t="shared" si="0"/>
        <v>-11.454570779078294</v>
      </c>
      <c r="K17" s="417">
        <f t="shared" si="1"/>
        <v>-0.3652251591281761</v>
      </c>
      <c r="L17" s="417">
        <v>22.906665</v>
      </c>
    </row>
    <row r="18" spans="1:12" s="349" customFormat="1" ht="17.25" customHeight="1">
      <c r="A18" s="413">
        <v>8</v>
      </c>
      <c r="B18" s="414" t="s">
        <v>451</v>
      </c>
      <c r="C18" s="415">
        <v>92750</v>
      </c>
      <c r="D18" s="416">
        <v>12.663559278966932</v>
      </c>
      <c r="E18" s="416">
        <v>-5.834525379143809</v>
      </c>
      <c r="F18" s="416">
        <v>19.756587745098038</v>
      </c>
      <c r="G18" s="416">
        <v>0</v>
      </c>
      <c r="H18" s="416">
        <v>750</v>
      </c>
      <c r="I18" s="416">
        <v>18.769724999999998</v>
      </c>
      <c r="J18" s="319">
        <f t="shared" si="0"/>
        <v>-4.8476626340457685</v>
      </c>
      <c r="K18" s="417">
        <f t="shared" si="1"/>
        <v>6.8290338998231235</v>
      </c>
      <c r="L18" s="417">
        <v>18.769724999999998</v>
      </c>
    </row>
    <row r="19" spans="1:12" s="349" customFormat="1" ht="17.25" customHeight="1">
      <c r="A19" s="413">
        <v>9</v>
      </c>
      <c r="B19" s="414" t="s">
        <v>452</v>
      </c>
      <c r="C19" s="415">
        <v>104049</v>
      </c>
      <c r="D19" s="416">
        <v>29.099692660124546</v>
      </c>
      <c r="E19" s="416">
        <v>12.820624094290492</v>
      </c>
      <c r="F19" s="416">
        <v>13.138482745098038</v>
      </c>
      <c r="G19" s="416">
        <v>0</v>
      </c>
      <c r="H19" s="416">
        <v>750</v>
      </c>
      <c r="I19" s="416">
        <v>12.151619999999999</v>
      </c>
      <c r="J19" s="319">
        <f t="shared" si="0"/>
        <v>13.807486839388533</v>
      </c>
      <c r="K19" s="417">
        <f t="shared" si="1"/>
        <v>41.92031675441504</v>
      </c>
      <c r="L19" s="417">
        <v>12.151619999999999</v>
      </c>
    </row>
    <row r="20" spans="1:12" s="349" customFormat="1" ht="17.25" customHeight="1">
      <c r="A20" s="413">
        <v>10</v>
      </c>
      <c r="B20" s="414" t="s">
        <v>453</v>
      </c>
      <c r="C20" s="415">
        <v>67107</v>
      </c>
      <c r="D20" s="416">
        <v>4.7902508500905601</v>
      </c>
      <c r="E20" s="416">
        <v>-6.0296595105035049</v>
      </c>
      <c r="F20" s="416">
        <v>10.928802745098039</v>
      </c>
      <c r="G20" s="416">
        <v>0</v>
      </c>
      <c r="H20" s="416">
        <v>750</v>
      </c>
      <c r="I20" s="416">
        <v>9.9419400000000007</v>
      </c>
      <c r="J20" s="319">
        <f t="shared" si="0"/>
        <v>-5.0427967654054662</v>
      </c>
      <c r="K20" s="417">
        <f t="shared" si="1"/>
        <v>-1.2394086604129448</v>
      </c>
      <c r="L20" s="417">
        <v>9.9419400000000007</v>
      </c>
    </row>
    <row r="21" spans="1:12" s="349" customFormat="1" ht="17.25" customHeight="1">
      <c r="A21" s="413">
        <v>11</v>
      </c>
      <c r="B21" s="414" t="s">
        <v>454</v>
      </c>
      <c r="C21" s="415">
        <v>208772.56</v>
      </c>
      <c r="D21" s="416">
        <v>29.64235104674653</v>
      </c>
      <c r="E21" s="416">
        <v>3.8239674457258026</v>
      </c>
      <c r="F21" s="416">
        <v>36.489230245098035</v>
      </c>
      <c r="G21" s="416">
        <v>0</v>
      </c>
      <c r="H21" s="416">
        <v>750</v>
      </c>
      <c r="I21" s="416">
        <v>35.502367499999998</v>
      </c>
      <c r="J21" s="319">
        <f t="shared" si="0"/>
        <v>4.8108301908238431</v>
      </c>
      <c r="K21" s="417">
        <f t="shared" si="1"/>
        <v>33.466318492472332</v>
      </c>
      <c r="L21" s="417">
        <v>35.502367499999998</v>
      </c>
    </row>
    <row r="22" spans="1:12" s="349" customFormat="1" ht="17.25" customHeight="1">
      <c r="A22" s="413">
        <v>12</v>
      </c>
      <c r="B22" s="414" t="s">
        <v>455</v>
      </c>
      <c r="C22" s="415">
        <v>185025</v>
      </c>
      <c r="D22" s="416">
        <v>23.137022017307206</v>
      </c>
      <c r="E22" s="416">
        <v>-7.1465439686794889</v>
      </c>
      <c r="F22" s="416">
        <v>27.00851774509804</v>
      </c>
      <c r="G22" s="416">
        <v>0</v>
      </c>
      <c r="H22" s="416">
        <v>750</v>
      </c>
      <c r="I22" s="416">
        <v>26.021654999999999</v>
      </c>
      <c r="J22" s="319">
        <f t="shared" si="0"/>
        <v>-6.1596812235814475</v>
      </c>
      <c r="K22" s="417">
        <f t="shared" si="1"/>
        <v>15.990478048627718</v>
      </c>
      <c r="L22" s="417">
        <v>26.021654999999999</v>
      </c>
    </row>
    <row r="23" spans="1:12" s="349" customFormat="1" ht="17.25" customHeight="1">
      <c r="A23" s="413">
        <v>13</v>
      </c>
      <c r="B23" s="414" t="s">
        <v>456</v>
      </c>
      <c r="C23" s="415">
        <v>138936</v>
      </c>
      <c r="D23" s="416">
        <v>57.129002030656238</v>
      </c>
      <c r="E23" s="416">
        <v>34.024481657221123</v>
      </c>
      <c r="F23" s="416">
        <v>23.239250245098042</v>
      </c>
      <c r="G23" s="416">
        <v>0</v>
      </c>
      <c r="H23" s="416">
        <v>750</v>
      </c>
      <c r="I23" s="416">
        <v>22.252387500000001</v>
      </c>
      <c r="J23" s="319">
        <f t="shared" si="0"/>
        <v>35.011344402319168</v>
      </c>
      <c r="K23" s="417">
        <f t="shared" si="1"/>
        <v>91.153483687877355</v>
      </c>
      <c r="L23" s="417">
        <v>22.252387500000001</v>
      </c>
    </row>
    <row r="24" spans="1:12" s="349" customFormat="1" ht="17.25" customHeight="1">
      <c r="A24" s="413">
        <v>14</v>
      </c>
      <c r="B24" s="414" t="s">
        <v>457</v>
      </c>
      <c r="C24" s="415">
        <v>58683</v>
      </c>
      <c r="D24" s="416">
        <v>5.495188250277935</v>
      </c>
      <c r="E24" s="416">
        <v>-4.0242745189107501</v>
      </c>
      <c r="F24" s="416">
        <v>11.189285245098038</v>
      </c>
      <c r="G24" s="416">
        <v>0</v>
      </c>
      <c r="H24" s="416">
        <v>750</v>
      </c>
      <c r="I24" s="416">
        <v>10.202422499999999</v>
      </c>
      <c r="J24" s="319">
        <f t="shared" si="0"/>
        <v>-3.0374117738127113</v>
      </c>
      <c r="K24" s="417">
        <f t="shared" si="1"/>
        <v>1.470913731367185</v>
      </c>
      <c r="L24" s="417">
        <v>10.202422499999999</v>
      </c>
    </row>
    <row r="25" spans="1:12" s="349" customFormat="1" ht="17.25" customHeight="1">
      <c r="A25" s="413">
        <v>15</v>
      </c>
      <c r="B25" s="414" t="s">
        <v>458</v>
      </c>
      <c r="C25" s="415">
        <v>106461</v>
      </c>
      <c r="D25" s="416">
        <v>15.955647679644802</v>
      </c>
      <c r="E25" s="416">
        <v>-1.8314837141591973</v>
      </c>
      <c r="F25" s="416">
        <v>16.545950245098041</v>
      </c>
      <c r="G25" s="416">
        <v>0</v>
      </c>
      <c r="H25" s="416">
        <v>750</v>
      </c>
      <c r="I25" s="416">
        <v>15.5590875</v>
      </c>
      <c r="J25" s="319">
        <f t="shared" si="0"/>
        <v>-0.84462096906115747</v>
      </c>
      <c r="K25" s="417">
        <f t="shared" si="1"/>
        <v>14.124163965485604</v>
      </c>
      <c r="L25" s="417">
        <v>15.5590875</v>
      </c>
    </row>
    <row r="26" spans="1:12" s="349" customFormat="1" ht="17.25" customHeight="1">
      <c r="A26" s="413">
        <v>16</v>
      </c>
      <c r="B26" s="414" t="s">
        <v>459</v>
      </c>
      <c r="C26" s="415">
        <v>161215</v>
      </c>
      <c r="D26" s="416">
        <v>23.848235054605674</v>
      </c>
      <c r="E26" s="416">
        <v>-5.0521317370730889</v>
      </c>
      <c r="F26" s="416">
        <v>29.140167745098037</v>
      </c>
      <c r="G26" s="416">
        <v>0</v>
      </c>
      <c r="H26" s="416">
        <v>750</v>
      </c>
      <c r="I26" s="416">
        <v>28.153304999999996</v>
      </c>
      <c r="J26" s="319">
        <f t="shared" si="0"/>
        <v>-4.0652689919750493</v>
      </c>
      <c r="K26" s="417">
        <f t="shared" si="1"/>
        <v>18.796103317532584</v>
      </c>
      <c r="L26" s="417">
        <v>28.153304999999996</v>
      </c>
    </row>
    <row r="27" spans="1:12" s="349" customFormat="1" ht="17.25" customHeight="1">
      <c r="A27" s="413">
        <v>17</v>
      </c>
      <c r="B27" s="414" t="s">
        <v>460</v>
      </c>
      <c r="C27" s="415">
        <v>91560</v>
      </c>
      <c r="D27" s="416">
        <v>13.678850798992366</v>
      </c>
      <c r="E27" s="416">
        <v>-1.4427570512631174</v>
      </c>
      <c r="F27" s="416">
        <v>15.021935245098039</v>
      </c>
      <c r="G27" s="416">
        <v>0</v>
      </c>
      <c r="H27" s="416">
        <v>750</v>
      </c>
      <c r="I27" s="416">
        <v>14.0350725</v>
      </c>
      <c r="J27" s="319">
        <f t="shared" si="0"/>
        <v>-0.45589430616507798</v>
      </c>
      <c r="K27" s="417">
        <f t="shared" si="1"/>
        <v>12.23609374772925</v>
      </c>
      <c r="L27" s="417">
        <v>14.0350725</v>
      </c>
    </row>
    <row r="28" spans="1:12" s="349" customFormat="1" ht="17.25" customHeight="1">
      <c r="A28" s="413">
        <v>18</v>
      </c>
      <c r="B28" s="414" t="s">
        <v>461</v>
      </c>
      <c r="C28" s="415">
        <v>90419</v>
      </c>
      <c r="D28" s="416">
        <v>20.158779879649963</v>
      </c>
      <c r="E28" s="416">
        <v>3.9621814081463738</v>
      </c>
      <c r="F28" s="416">
        <v>16.539740245098038</v>
      </c>
      <c r="G28" s="416">
        <v>0</v>
      </c>
      <c r="H28" s="416">
        <v>750</v>
      </c>
      <c r="I28" s="416">
        <v>15.552877499999999</v>
      </c>
      <c r="J28" s="319">
        <f t="shared" si="0"/>
        <v>4.9490441532444134</v>
      </c>
      <c r="K28" s="417">
        <f t="shared" si="1"/>
        <v>24.120961287796337</v>
      </c>
      <c r="L28" s="417">
        <v>15.552877499999999</v>
      </c>
    </row>
    <row r="29" spans="1:12" s="349" customFormat="1" ht="17.25" customHeight="1">
      <c r="A29" s="413">
        <v>19</v>
      </c>
      <c r="B29" s="414" t="s">
        <v>462</v>
      </c>
      <c r="C29" s="415">
        <v>80128.600000000006</v>
      </c>
      <c r="D29" s="416">
        <v>8.3613430031980904</v>
      </c>
      <c r="E29" s="416">
        <v>-6.8659299419986022</v>
      </c>
      <c r="F29" s="416">
        <v>15.103745245098036</v>
      </c>
      <c r="G29" s="416">
        <v>0</v>
      </c>
      <c r="H29" s="416">
        <v>750</v>
      </c>
      <c r="I29" s="416">
        <v>14.116882499999997</v>
      </c>
      <c r="J29" s="319">
        <f t="shared" si="0"/>
        <v>-5.8790671969005626</v>
      </c>
      <c r="K29" s="417">
        <f t="shared" si="1"/>
        <v>1.4954130611994882</v>
      </c>
      <c r="L29" s="417">
        <v>14.116882499999997</v>
      </c>
    </row>
    <row r="30" spans="1:12" s="349" customFormat="1" ht="17.25" customHeight="1">
      <c r="A30" s="413">
        <v>20</v>
      </c>
      <c r="B30" s="414" t="s">
        <v>463</v>
      </c>
      <c r="C30" s="415">
        <v>38736</v>
      </c>
      <c r="D30" s="416">
        <v>2.7339747441729276</v>
      </c>
      <c r="E30" s="416">
        <v>-4.059910225849201</v>
      </c>
      <c r="F30" s="416">
        <v>8.0591752450980394</v>
      </c>
      <c r="G30" s="416">
        <v>0</v>
      </c>
      <c r="H30" s="416">
        <v>750</v>
      </c>
      <c r="I30" s="416">
        <v>7.0723124999999998</v>
      </c>
      <c r="J30" s="319">
        <f t="shared" si="0"/>
        <v>-3.0730474807511614</v>
      </c>
      <c r="K30" s="417">
        <f t="shared" si="1"/>
        <v>-1.3259354816762734</v>
      </c>
      <c r="L30" s="417">
        <v>7.0723124999999998</v>
      </c>
    </row>
    <row r="31" spans="1:12" s="349" customFormat="1" ht="17.25" customHeight="1">
      <c r="A31" s="413">
        <v>21</v>
      </c>
      <c r="B31" s="414" t="s">
        <v>464</v>
      </c>
      <c r="C31" s="415">
        <v>86616</v>
      </c>
      <c r="D31" s="416">
        <v>13.62955663478491</v>
      </c>
      <c r="E31" s="416">
        <v>0.72932887100789301</v>
      </c>
      <c r="F31" s="416">
        <v>12.383495245098041</v>
      </c>
      <c r="G31" s="416">
        <v>0</v>
      </c>
      <c r="H31" s="416">
        <v>750</v>
      </c>
      <c r="I31" s="416">
        <v>11.396632500000003</v>
      </c>
      <c r="J31" s="319">
        <f t="shared" si="0"/>
        <v>1.716191616105931</v>
      </c>
      <c r="K31" s="417">
        <f t="shared" si="1"/>
        <v>14.358885505792802</v>
      </c>
      <c r="L31" s="417">
        <v>11.396632500000003</v>
      </c>
    </row>
    <row r="32" spans="1:12" s="349" customFormat="1" ht="17.25" customHeight="1">
      <c r="A32" s="413">
        <v>22</v>
      </c>
      <c r="B32" s="414" t="s">
        <v>465</v>
      </c>
      <c r="C32" s="415">
        <v>99790</v>
      </c>
      <c r="D32" s="416">
        <v>5.6867449938631722</v>
      </c>
      <c r="E32" s="416">
        <v>-11.441840634602503</v>
      </c>
      <c r="F32" s="416">
        <v>15.767067745098039</v>
      </c>
      <c r="G32" s="416">
        <v>0</v>
      </c>
      <c r="H32" s="416">
        <v>750</v>
      </c>
      <c r="I32" s="416">
        <v>14.780205</v>
      </c>
      <c r="J32" s="319">
        <f t="shared" si="0"/>
        <v>-10.454977889504464</v>
      </c>
      <c r="K32" s="417">
        <f t="shared" si="1"/>
        <v>-5.7550956407393308</v>
      </c>
      <c r="L32" s="417">
        <v>14.780205</v>
      </c>
    </row>
    <row r="33" spans="1:12" s="349" customFormat="1" ht="17.25" customHeight="1">
      <c r="A33" s="413">
        <v>23</v>
      </c>
      <c r="B33" s="414" t="s">
        <v>466</v>
      </c>
      <c r="C33" s="415">
        <v>142809.08199999999</v>
      </c>
      <c r="D33" s="416">
        <v>26.757396106628597</v>
      </c>
      <c r="E33" s="416">
        <v>5.5575887004286306</v>
      </c>
      <c r="F33" s="416">
        <v>21.44118524509804</v>
      </c>
      <c r="G33" s="416">
        <v>0</v>
      </c>
      <c r="H33" s="416">
        <v>750</v>
      </c>
      <c r="I33" s="416">
        <v>20.4543225</v>
      </c>
      <c r="J33" s="319">
        <f t="shared" si="0"/>
        <v>6.544451445526672</v>
      </c>
      <c r="K33" s="417">
        <f t="shared" si="1"/>
        <v>32.314984807057229</v>
      </c>
      <c r="L33" s="417">
        <v>20.4543225</v>
      </c>
    </row>
    <row r="34" spans="1:12" s="349" customFormat="1" ht="17.25" customHeight="1">
      <c r="A34" s="413">
        <v>24</v>
      </c>
      <c r="B34" s="414" t="s">
        <v>489</v>
      </c>
      <c r="C34" s="415">
        <v>172989</v>
      </c>
      <c r="D34" s="416">
        <v>36.935602730077491</v>
      </c>
      <c r="E34" s="416">
        <v>13.718951725906514</v>
      </c>
      <c r="F34" s="416">
        <v>24.694482745098036</v>
      </c>
      <c r="G34" s="416">
        <v>0</v>
      </c>
      <c r="H34" s="416">
        <v>750</v>
      </c>
      <c r="I34" s="416">
        <v>23.707619999999995</v>
      </c>
      <c r="J34" s="319">
        <f t="shared" si="0"/>
        <v>14.705814471004555</v>
      </c>
      <c r="K34" s="417">
        <f t="shared" si="1"/>
        <v>50.654554455984005</v>
      </c>
      <c r="L34" s="417">
        <v>23.707619999999995</v>
      </c>
    </row>
    <row r="35" spans="1:12" s="349" customFormat="1" ht="17.25" customHeight="1">
      <c r="A35" s="413">
        <v>25</v>
      </c>
      <c r="B35" s="414" t="s">
        <v>467</v>
      </c>
      <c r="C35" s="415">
        <v>126959</v>
      </c>
      <c r="D35" s="416">
        <v>49.108201453952979</v>
      </c>
      <c r="E35" s="416">
        <v>28.778290803950853</v>
      </c>
      <c r="F35" s="416">
        <v>20.238470245098039</v>
      </c>
      <c r="G35" s="416">
        <v>0</v>
      </c>
      <c r="H35" s="416">
        <v>750</v>
      </c>
      <c r="I35" s="416">
        <v>19.251607499999999</v>
      </c>
      <c r="J35" s="319">
        <f t="shared" si="0"/>
        <v>29.765153549048897</v>
      </c>
      <c r="K35" s="417">
        <f t="shared" si="1"/>
        <v>77.886492257903825</v>
      </c>
      <c r="L35" s="417">
        <v>19.251607499999999</v>
      </c>
    </row>
    <row r="36" spans="1:12" s="349" customFormat="1" ht="17.25" customHeight="1">
      <c r="A36" s="413">
        <v>26</v>
      </c>
      <c r="B36" s="414" t="s">
        <v>468</v>
      </c>
      <c r="C36" s="415">
        <v>135519</v>
      </c>
      <c r="D36" s="416">
        <v>39.375786464356082</v>
      </c>
      <c r="E36" s="416">
        <v>17.744832101271612</v>
      </c>
      <c r="F36" s="416">
        <v>20.91569774509804</v>
      </c>
      <c r="G36" s="416">
        <v>0</v>
      </c>
      <c r="H36" s="416">
        <v>750</v>
      </c>
      <c r="I36" s="416">
        <v>19.928834999999999</v>
      </c>
      <c r="J36" s="319">
        <f t="shared" si="0"/>
        <v>18.731694846369656</v>
      </c>
      <c r="K36" s="417">
        <f t="shared" si="1"/>
        <v>57.120618565627694</v>
      </c>
      <c r="L36" s="417">
        <v>19.928834999999999</v>
      </c>
    </row>
    <row r="37" spans="1:12" s="349" customFormat="1" ht="17.25" customHeight="1">
      <c r="A37" s="413">
        <v>27</v>
      </c>
      <c r="B37" s="414" t="s">
        <v>469</v>
      </c>
      <c r="C37" s="415">
        <v>153504</v>
      </c>
      <c r="D37" s="416">
        <v>14.081802236784354</v>
      </c>
      <c r="E37" s="416">
        <v>-7.9758400223378363</v>
      </c>
      <c r="F37" s="416">
        <v>25.206132745098042</v>
      </c>
      <c r="G37" s="416">
        <v>0</v>
      </c>
      <c r="H37" s="416">
        <v>750</v>
      </c>
      <c r="I37" s="416">
        <v>24.219270000000002</v>
      </c>
      <c r="J37" s="319">
        <f t="shared" si="0"/>
        <v>-6.9889772772397976</v>
      </c>
      <c r="K37" s="417">
        <f t="shared" si="1"/>
        <v>6.1059622144465173</v>
      </c>
      <c r="L37" s="417">
        <v>24.219270000000002</v>
      </c>
    </row>
    <row r="38" spans="1:12" s="349" customFormat="1" ht="17.25" customHeight="1">
      <c r="A38" s="413">
        <v>28</v>
      </c>
      <c r="B38" s="414" t="s">
        <v>470</v>
      </c>
      <c r="C38" s="415">
        <v>122217</v>
      </c>
      <c r="D38" s="416">
        <v>21.29539062897415</v>
      </c>
      <c r="E38" s="416">
        <v>2.0072517469964999</v>
      </c>
      <c r="F38" s="416">
        <v>19.189655245098038</v>
      </c>
      <c r="G38" s="416">
        <v>0</v>
      </c>
      <c r="H38" s="416">
        <v>750</v>
      </c>
      <c r="I38" s="416">
        <v>18.202792499999997</v>
      </c>
      <c r="J38" s="319">
        <f t="shared" si="0"/>
        <v>2.9941144920945391</v>
      </c>
      <c r="K38" s="417">
        <f t="shared" si="1"/>
        <v>23.302642375970649</v>
      </c>
      <c r="L38" s="417">
        <v>18.202792499999997</v>
      </c>
    </row>
    <row r="39" spans="1:12" s="349" customFormat="1" ht="17.25" customHeight="1">
      <c r="A39" s="413">
        <v>29</v>
      </c>
      <c r="B39" s="414" t="s">
        <v>490</v>
      </c>
      <c r="C39" s="415">
        <v>83234</v>
      </c>
      <c r="D39" s="416">
        <v>-12.344285901470439</v>
      </c>
      <c r="E39" s="416">
        <v>-28.836384258991082</v>
      </c>
      <c r="F39" s="416">
        <v>13.901772745098041</v>
      </c>
      <c r="G39" s="416">
        <v>0</v>
      </c>
      <c r="H39" s="416">
        <v>750</v>
      </c>
      <c r="I39" s="416">
        <v>12.914910000000003</v>
      </c>
      <c r="J39" s="319">
        <f t="shared" si="0"/>
        <v>-27.849521513893045</v>
      </c>
      <c r="K39" s="417">
        <f t="shared" si="1"/>
        <v>-41.180670160461517</v>
      </c>
      <c r="L39" s="417">
        <v>12.914910000000003</v>
      </c>
    </row>
    <row r="40" spans="1:12" s="349" customFormat="1" ht="17.25" customHeight="1">
      <c r="A40" s="413">
        <v>30</v>
      </c>
      <c r="B40" s="414" t="s">
        <v>471</v>
      </c>
      <c r="C40" s="415">
        <v>132078</v>
      </c>
      <c r="D40" s="416">
        <v>8.5488691784928434</v>
      </c>
      <c r="E40" s="416">
        <v>-18.067580046269953</v>
      </c>
      <c r="F40" s="416">
        <v>26.07951524509804</v>
      </c>
      <c r="G40" s="416">
        <v>0</v>
      </c>
      <c r="H40" s="416">
        <v>750</v>
      </c>
      <c r="I40" s="416">
        <v>25.0926525</v>
      </c>
      <c r="J40" s="319">
        <f t="shared" si="0"/>
        <v>-17.080717301171912</v>
      </c>
      <c r="K40" s="417">
        <f t="shared" si="1"/>
        <v>-9.5187108677771093</v>
      </c>
      <c r="L40" s="417">
        <v>25.0926525</v>
      </c>
    </row>
    <row r="41" spans="1:12" s="349" customFormat="1" ht="17.25" customHeight="1">
      <c r="A41" s="413">
        <v>31</v>
      </c>
      <c r="B41" s="414" t="s">
        <v>472</v>
      </c>
      <c r="C41" s="415">
        <v>73639.600000000006</v>
      </c>
      <c r="D41" s="416">
        <v>20.792761238213409</v>
      </c>
      <c r="E41" s="416">
        <v>9.2814228523765294</v>
      </c>
      <c r="F41" s="416">
        <v>12.813605245098039</v>
      </c>
      <c r="G41" s="416">
        <v>0</v>
      </c>
      <c r="H41" s="416">
        <v>750</v>
      </c>
      <c r="I41" s="416">
        <v>11.8267425</v>
      </c>
      <c r="J41" s="319">
        <f t="shared" si="0"/>
        <v>10.268285597474568</v>
      </c>
      <c r="K41" s="417">
        <f t="shared" si="1"/>
        <v>30.074184090589938</v>
      </c>
      <c r="L41" s="417">
        <v>11.8267425</v>
      </c>
    </row>
    <row r="42" spans="1:12" s="349" customFormat="1" ht="17.25" customHeight="1">
      <c r="A42" s="413">
        <v>32</v>
      </c>
      <c r="B42" s="414" t="s">
        <v>473</v>
      </c>
      <c r="C42" s="415">
        <v>68576.399999999994</v>
      </c>
      <c r="D42" s="416">
        <v>13.313280652925119</v>
      </c>
      <c r="E42" s="416">
        <v>4.6290330074226809</v>
      </c>
      <c r="F42" s="416">
        <v>8.3449027450980395</v>
      </c>
      <c r="G42" s="416">
        <v>0</v>
      </c>
      <c r="H42" s="416">
        <v>750</v>
      </c>
      <c r="I42" s="416">
        <v>7.3580399999999999</v>
      </c>
      <c r="J42" s="319">
        <f t="shared" si="0"/>
        <v>5.6158957525207205</v>
      </c>
      <c r="K42" s="417">
        <f t="shared" si="1"/>
        <v>17.9423136603478</v>
      </c>
      <c r="L42" s="417">
        <v>7.3580399999999999</v>
      </c>
    </row>
    <row r="43" spans="1:12" s="349" customFormat="1" ht="17.25" customHeight="1">
      <c r="A43" s="413">
        <v>33</v>
      </c>
      <c r="B43" s="414" t="s">
        <v>474</v>
      </c>
      <c r="C43" s="415">
        <v>115643.2</v>
      </c>
      <c r="D43" s="416">
        <v>8.7327951384913387</v>
      </c>
      <c r="E43" s="416">
        <v>-9.9136421883781072</v>
      </c>
      <c r="F43" s="416">
        <v>19.905627745098041</v>
      </c>
      <c r="G43" s="416">
        <v>0</v>
      </c>
      <c r="H43" s="416">
        <v>750</v>
      </c>
      <c r="I43" s="416">
        <v>18.918765</v>
      </c>
      <c r="J43" s="319">
        <f t="shared" si="0"/>
        <v>-8.9267794432800667</v>
      </c>
      <c r="K43" s="417">
        <f t="shared" si="1"/>
        <v>-1.1808470498867685</v>
      </c>
      <c r="L43" s="417">
        <v>18.918765</v>
      </c>
    </row>
    <row r="44" spans="1:12" s="349" customFormat="1" ht="17.25" customHeight="1">
      <c r="A44" s="413">
        <v>34</v>
      </c>
      <c r="B44" s="414" t="s">
        <v>475</v>
      </c>
      <c r="C44" s="415">
        <v>114350.364</v>
      </c>
      <c r="D44" s="416">
        <v>22.634999788847761</v>
      </c>
      <c r="E44" s="416">
        <v>4.2580972876527268</v>
      </c>
      <c r="F44" s="416">
        <v>18.133617745098043</v>
      </c>
      <c r="G44" s="416">
        <v>0</v>
      </c>
      <c r="H44" s="416">
        <v>750</v>
      </c>
      <c r="I44" s="416">
        <v>17.146755000000002</v>
      </c>
      <c r="J44" s="319">
        <f t="shared" si="0"/>
        <v>5.2449600327507682</v>
      </c>
      <c r="K44" s="417">
        <f t="shared" si="1"/>
        <v>26.893097076500489</v>
      </c>
      <c r="L44" s="417">
        <v>17.146755000000002</v>
      </c>
    </row>
    <row r="45" spans="1:12" s="349" customFormat="1" ht="17.25" customHeight="1">
      <c r="A45" s="413">
        <v>35</v>
      </c>
      <c r="B45" s="414" t="s">
        <v>476</v>
      </c>
      <c r="C45" s="415">
        <v>129675</v>
      </c>
      <c r="D45" s="416">
        <v>12.912202108902088</v>
      </c>
      <c r="E45" s="416">
        <v>-6.2353298791201563</v>
      </c>
      <c r="F45" s="416">
        <v>19.748690245098039</v>
      </c>
      <c r="G45" s="416">
        <v>0</v>
      </c>
      <c r="H45" s="416">
        <v>750</v>
      </c>
      <c r="I45" s="416">
        <v>18.761827499999999</v>
      </c>
      <c r="J45" s="319">
        <f t="shared" si="0"/>
        <v>-5.2484671340221158</v>
      </c>
      <c r="K45" s="417">
        <f t="shared" si="1"/>
        <v>6.6768722297819316</v>
      </c>
      <c r="L45" s="417">
        <v>18.761827499999999</v>
      </c>
    </row>
    <row r="46" spans="1:12" s="349" customFormat="1" ht="17.25" customHeight="1">
      <c r="A46" s="413">
        <v>36</v>
      </c>
      <c r="B46" s="414" t="s">
        <v>491</v>
      </c>
      <c r="C46" s="415">
        <v>153843</v>
      </c>
      <c r="D46" s="416">
        <v>18.436132849410665</v>
      </c>
      <c r="E46" s="416">
        <v>-3.0386587278918737</v>
      </c>
      <c r="F46" s="416">
        <v>18.899607745098042</v>
      </c>
      <c r="G46" s="416">
        <v>0</v>
      </c>
      <c r="H46" s="416">
        <v>750</v>
      </c>
      <c r="I46" s="416">
        <v>17.912745000000001</v>
      </c>
      <c r="J46" s="319">
        <f t="shared" si="0"/>
        <v>-2.0517959827938341</v>
      </c>
      <c r="K46" s="417">
        <f t="shared" si="1"/>
        <v>15.39747412151879</v>
      </c>
      <c r="L46" s="417">
        <v>17.912745000000001</v>
      </c>
    </row>
    <row r="47" spans="1:12" s="349" customFormat="1" ht="17.25" customHeight="1">
      <c r="A47" s="413">
        <v>37</v>
      </c>
      <c r="B47" s="414" t="s">
        <v>477</v>
      </c>
      <c r="C47" s="415">
        <v>153600</v>
      </c>
      <c r="D47" s="416">
        <v>26.523234926335796</v>
      </c>
      <c r="E47" s="416">
        <v>0.87510865260774739</v>
      </c>
      <c r="F47" s="416">
        <v>28.554942745098035</v>
      </c>
      <c r="G47" s="416">
        <v>0</v>
      </c>
      <c r="H47" s="416">
        <v>750</v>
      </c>
      <c r="I47" s="416">
        <v>27.568079999999995</v>
      </c>
      <c r="J47" s="319">
        <f t="shared" si="0"/>
        <v>1.861971397705787</v>
      </c>
      <c r="K47" s="417">
        <f t="shared" si="1"/>
        <v>27.398343578943543</v>
      </c>
      <c r="L47" s="417">
        <v>27.568079999999995</v>
      </c>
    </row>
    <row r="48" spans="1:12" s="349" customFormat="1" ht="17.25" customHeight="1">
      <c r="A48" s="413">
        <v>38</v>
      </c>
      <c r="B48" s="414" t="s">
        <v>478</v>
      </c>
      <c r="C48" s="415">
        <v>215375</v>
      </c>
      <c r="D48" s="416">
        <v>90.573017341241766</v>
      </c>
      <c r="E48" s="416">
        <v>57.577688025049348</v>
      </c>
      <c r="F48" s="416">
        <v>36.32075024509804</v>
      </c>
      <c r="G48" s="416">
        <v>0</v>
      </c>
      <c r="H48" s="416">
        <v>750</v>
      </c>
      <c r="I48" s="416">
        <v>35.333887500000003</v>
      </c>
      <c r="J48" s="319">
        <f t="shared" si="0"/>
        <v>58.564550770147378</v>
      </c>
      <c r="K48" s="417">
        <f t="shared" si="1"/>
        <v>148.15070536629111</v>
      </c>
      <c r="L48" s="417">
        <v>35.333887500000003</v>
      </c>
    </row>
    <row r="49" spans="1:12" s="349" customFormat="1" ht="17.25" customHeight="1">
      <c r="A49" s="413">
        <v>39</v>
      </c>
      <c r="B49" s="414" t="s">
        <v>479</v>
      </c>
      <c r="C49" s="415">
        <v>168421</v>
      </c>
      <c r="D49" s="416">
        <v>53.762957473202675</v>
      </c>
      <c r="E49" s="416">
        <v>23.554509111045068</v>
      </c>
      <c r="F49" s="416">
        <v>32.481215245098042</v>
      </c>
      <c r="G49" s="416">
        <v>0</v>
      </c>
      <c r="H49" s="416">
        <v>750</v>
      </c>
      <c r="I49" s="416">
        <v>31.494352500000002</v>
      </c>
      <c r="J49" s="319">
        <f t="shared" si="0"/>
        <v>24.541371856143105</v>
      </c>
      <c r="K49" s="417">
        <f t="shared" si="1"/>
        <v>77.31746658424774</v>
      </c>
      <c r="L49" s="417">
        <v>31.494352500000002</v>
      </c>
    </row>
    <row r="50" spans="1:12" s="349" customFormat="1" ht="17.25" customHeight="1">
      <c r="A50" s="413">
        <v>40</v>
      </c>
      <c r="B50" s="414" t="s">
        <v>480</v>
      </c>
      <c r="C50" s="415">
        <v>100912</v>
      </c>
      <c r="D50" s="416">
        <v>34.57581706008483</v>
      </c>
      <c r="E50" s="416">
        <v>19.688569141255776</v>
      </c>
      <c r="F50" s="416">
        <v>15.840980245098036</v>
      </c>
      <c r="G50" s="416">
        <v>0</v>
      </c>
      <c r="H50" s="416">
        <v>750</v>
      </c>
      <c r="I50" s="416">
        <v>14.854117499999997</v>
      </c>
      <c r="J50" s="319">
        <f t="shared" si="0"/>
        <v>20.675431886353817</v>
      </c>
      <c r="K50" s="417">
        <f t="shared" si="1"/>
        <v>54.264386201340606</v>
      </c>
      <c r="L50" s="417">
        <v>14.854117499999997</v>
      </c>
    </row>
    <row r="51" spans="1:12" s="349" customFormat="1" ht="17.25" customHeight="1">
      <c r="A51" s="413">
        <v>41</v>
      </c>
      <c r="B51" s="414" t="s">
        <v>481</v>
      </c>
      <c r="C51" s="415">
        <v>142926</v>
      </c>
      <c r="D51" s="416">
        <v>34.4963702601856</v>
      </c>
      <c r="E51" s="416">
        <v>11.356205533096299</v>
      </c>
      <c r="F51" s="416">
        <v>20.273165245098042</v>
      </c>
      <c r="G51" s="416">
        <v>0</v>
      </c>
      <c r="H51" s="416">
        <v>750</v>
      </c>
      <c r="I51" s="416">
        <v>19.286302500000001</v>
      </c>
      <c r="J51" s="319">
        <f t="shared" si="0"/>
        <v>12.343068278194341</v>
      </c>
      <c r="K51" s="417">
        <f t="shared" si="1"/>
        <v>45.8525757932819</v>
      </c>
      <c r="L51" s="417">
        <v>19.286302500000001</v>
      </c>
    </row>
    <row r="52" spans="1:12" s="349" customFormat="1" ht="17.25" customHeight="1">
      <c r="A52" s="413">
        <v>42</v>
      </c>
      <c r="B52" s="414" t="s">
        <v>482</v>
      </c>
      <c r="C52" s="415">
        <v>111335.8</v>
      </c>
      <c r="D52" s="416">
        <v>7.5923910922720061</v>
      </c>
      <c r="E52" s="416">
        <v>-10.76468395975493</v>
      </c>
      <c r="F52" s="416">
        <v>17.90978774509804</v>
      </c>
      <c r="G52" s="416">
        <v>0</v>
      </c>
      <c r="H52" s="416">
        <v>750</v>
      </c>
      <c r="I52" s="416">
        <v>16.922924999999999</v>
      </c>
      <c r="J52" s="319">
        <f t="shared" si="0"/>
        <v>-9.777821214656889</v>
      </c>
      <c r="K52" s="417">
        <f t="shared" si="1"/>
        <v>-3.1722928674829234</v>
      </c>
      <c r="L52" s="417">
        <v>16.922924999999999</v>
      </c>
    </row>
    <row r="53" spans="1:12" s="349" customFormat="1" ht="17.25" customHeight="1">
      <c r="A53" s="413">
        <v>43</v>
      </c>
      <c r="B53" s="414" t="s">
        <v>483</v>
      </c>
      <c r="C53" s="415">
        <v>57828</v>
      </c>
      <c r="D53" s="416">
        <v>23.615986353618766</v>
      </c>
      <c r="E53" s="416">
        <v>14.792266239272321</v>
      </c>
      <c r="F53" s="416">
        <v>10.469600245098038</v>
      </c>
      <c r="G53" s="416">
        <v>0</v>
      </c>
      <c r="H53" s="416">
        <v>750</v>
      </c>
      <c r="I53" s="416">
        <v>9.4827374999999989</v>
      </c>
      <c r="J53" s="319">
        <f t="shared" si="0"/>
        <v>15.779128984370359</v>
      </c>
      <c r="K53" s="417">
        <f t="shared" si="1"/>
        <v>38.408252592891088</v>
      </c>
      <c r="L53" s="417">
        <v>9.4827374999999989</v>
      </c>
    </row>
    <row r="54" spans="1:12" s="349" customFormat="1" ht="17.25" customHeight="1">
      <c r="A54" s="413">
        <v>44</v>
      </c>
      <c r="B54" s="414" t="s">
        <v>484</v>
      </c>
      <c r="C54" s="415">
        <v>65140</v>
      </c>
      <c r="D54" s="416">
        <v>12.713233232793268</v>
      </c>
      <c r="E54" s="416">
        <v>-0.62524193656979887</v>
      </c>
      <c r="F54" s="416">
        <v>13.63042274509804</v>
      </c>
      <c r="G54" s="416">
        <v>0</v>
      </c>
      <c r="H54" s="416">
        <v>750</v>
      </c>
      <c r="I54" s="416">
        <v>12.643560000000001</v>
      </c>
      <c r="J54" s="319">
        <f t="shared" si="0"/>
        <v>0.36162080852824019</v>
      </c>
      <c r="K54" s="417">
        <f t="shared" si="1"/>
        <v>12.087991296223469</v>
      </c>
      <c r="L54" s="417">
        <v>12.643560000000001</v>
      </c>
    </row>
    <row r="55" spans="1:12" s="349" customFormat="1" ht="17.25" customHeight="1">
      <c r="A55" s="413">
        <v>45</v>
      </c>
      <c r="B55" s="414" t="s">
        <v>485</v>
      </c>
      <c r="C55" s="415">
        <v>135427</v>
      </c>
      <c r="D55" s="416">
        <v>52.195255794647068</v>
      </c>
      <c r="E55" s="416">
        <v>21.064446056689196</v>
      </c>
      <c r="F55" s="416">
        <v>17.297900245098042</v>
      </c>
      <c r="G55" s="416">
        <v>0</v>
      </c>
      <c r="H55" s="416">
        <v>750</v>
      </c>
      <c r="I55" s="416">
        <v>16.311037500000001</v>
      </c>
      <c r="J55" s="319">
        <f t="shared" si="0"/>
        <v>22.05130880178724</v>
      </c>
      <c r="K55" s="417">
        <f t="shared" si="1"/>
        <v>73.25970185133626</v>
      </c>
      <c r="L55" s="417">
        <v>16.311037500000001</v>
      </c>
    </row>
    <row r="56" spans="1:12" s="349" customFormat="1" ht="17.25" customHeight="1">
      <c r="A56" s="413">
        <v>46</v>
      </c>
      <c r="B56" s="414" t="s">
        <v>486</v>
      </c>
      <c r="C56" s="415">
        <v>144182</v>
      </c>
      <c r="D56" s="416">
        <v>47.450265151347693</v>
      </c>
      <c r="E56" s="416">
        <v>23.141058326006824</v>
      </c>
      <c r="F56" s="416">
        <v>20.750390245098043</v>
      </c>
      <c r="G56" s="416">
        <v>0</v>
      </c>
      <c r="H56" s="416">
        <v>750</v>
      </c>
      <c r="I56" s="416">
        <v>19.763527500000002</v>
      </c>
      <c r="J56" s="319">
        <f t="shared" si="0"/>
        <v>24.127921071104865</v>
      </c>
      <c r="K56" s="417">
        <f t="shared" si="1"/>
        <v>70.591323477354521</v>
      </c>
      <c r="L56" s="417">
        <v>19.763527500000002</v>
      </c>
    </row>
    <row r="57" spans="1:12" s="349" customFormat="1" ht="17.25" customHeight="1">
      <c r="A57" s="413">
        <v>47</v>
      </c>
      <c r="B57" s="414" t="s">
        <v>487</v>
      </c>
      <c r="C57" s="415">
        <v>148627.59999999998</v>
      </c>
      <c r="D57" s="416">
        <v>13.67579452226521</v>
      </c>
      <c r="E57" s="416">
        <v>-6.8933688168278699</v>
      </c>
      <c r="F57" s="416">
        <v>22.279670245098039</v>
      </c>
      <c r="G57" s="416">
        <v>0</v>
      </c>
      <c r="H57" s="416">
        <v>750</v>
      </c>
      <c r="I57" s="416">
        <v>21.292807499999999</v>
      </c>
      <c r="J57" s="319">
        <f t="shared" si="0"/>
        <v>-5.9065060717298294</v>
      </c>
      <c r="K57" s="417">
        <f t="shared" si="1"/>
        <v>6.7824257054373405</v>
      </c>
      <c r="L57" s="417">
        <v>21.292807499999999</v>
      </c>
    </row>
    <row r="58" spans="1:12" s="349" customFormat="1" ht="17.25" customHeight="1">
      <c r="A58" s="413">
        <v>48</v>
      </c>
      <c r="B58" s="414" t="s">
        <v>492</v>
      </c>
      <c r="C58" s="415">
        <v>195991</v>
      </c>
      <c r="D58" s="416">
        <v>21.101428335403462</v>
      </c>
      <c r="E58" s="416">
        <v>-8.5727198537359168</v>
      </c>
      <c r="F58" s="416">
        <v>32.281347745098046</v>
      </c>
      <c r="G58" s="416">
        <v>0</v>
      </c>
      <c r="H58" s="416">
        <v>750</v>
      </c>
      <c r="I58" s="416">
        <v>31.294485000000005</v>
      </c>
      <c r="J58" s="319">
        <f t="shared" si="0"/>
        <v>-7.5858571086378781</v>
      </c>
      <c r="K58" s="417">
        <f t="shared" si="1"/>
        <v>12.528708481667545</v>
      </c>
      <c r="L58" s="417">
        <v>31.294485000000005</v>
      </c>
    </row>
    <row r="59" spans="1:12" s="349" customFormat="1" ht="17.25" customHeight="1">
      <c r="A59" s="413">
        <v>49</v>
      </c>
      <c r="B59" s="414" t="s">
        <v>493</v>
      </c>
      <c r="C59" s="415">
        <v>110180</v>
      </c>
      <c r="D59" s="416">
        <v>19.308521453911457</v>
      </c>
      <c r="E59" s="416">
        <v>3.2832325429531601</v>
      </c>
      <c r="F59" s="416">
        <v>16.534340245098036</v>
      </c>
      <c r="G59" s="416">
        <v>0</v>
      </c>
      <c r="H59" s="416">
        <v>750</v>
      </c>
      <c r="I59" s="416">
        <v>15.547477499999998</v>
      </c>
      <c r="J59" s="319">
        <f t="shared" si="0"/>
        <v>4.2700952880512002</v>
      </c>
      <c r="K59" s="417">
        <f t="shared" si="1"/>
        <v>22.591753996864618</v>
      </c>
      <c r="L59" s="417">
        <v>15.547477499999998</v>
      </c>
    </row>
    <row r="60" spans="1:12" s="349" customFormat="1" ht="17.25" customHeight="1">
      <c r="A60" s="413">
        <v>50</v>
      </c>
      <c r="B60" s="414" t="s">
        <v>488</v>
      </c>
      <c r="C60" s="415">
        <v>64855</v>
      </c>
      <c r="D60" s="416">
        <v>25.910747120664922</v>
      </c>
      <c r="E60" s="416">
        <v>14.497720161797922</v>
      </c>
      <c r="F60" s="416">
        <v>12.74495774509804</v>
      </c>
      <c r="G60" s="416">
        <v>0</v>
      </c>
      <c r="H60" s="416">
        <v>750</v>
      </c>
      <c r="I60" s="416">
        <v>11.758095000000001</v>
      </c>
      <c r="J60" s="319">
        <f t="shared" si="0"/>
        <v>15.484582906895962</v>
      </c>
      <c r="K60" s="417">
        <f t="shared" si="1"/>
        <v>40.408467282462844</v>
      </c>
      <c r="L60" s="417">
        <v>11.758095000000001</v>
      </c>
    </row>
    <row r="61" spans="1:12" s="349" customFormat="1" ht="17.25" customHeight="1">
      <c r="A61" s="413">
        <v>51</v>
      </c>
      <c r="B61" s="414" t="s">
        <v>494</v>
      </c>
      <c r="C61" s="415">
        <v>135451</v>
      </c>
      <c r="D61" s="416">
        <v>21.585979332083404</v>
      </c>
      <c r="E61" s="416">
        <v>-3.8274168912298041</v>
      </c>
      <c r="F61" s="416">
        <v>25.366647745098039</v>
      </c>
      <c r="G61" s="416">
        <v>0</v>
      </c>
      <c r="H61" s="416">
        <v>750</v>
      </c>
      <c r="I61" s="416">
        <v>24.379784999999998</v>
      </c>
      <c r="J61" s="319">
        <f t="shared" si="0"/>
        <v>-2.8405541461317654</v>
      </c>
      <c r="K61" s="417">
        <f t="shared" si="1"/>
        <v>17.758562440853602</v>
      </c>
      <c r="L61" s="417">
        <v>24.379784999999998</v>
      </c>
    </row>
    <row r="62" spans="1:12" s="309" customFormat="1" ht="17.25" customHeight="1">
      <c r="A62" s="1438" t="s">
        <v>9</v>
      </c>
      <c r="B62" s="1439"/>
      <c r="C62" s="320">
        <f>SUM(C11:C61)</f>
        <v>6031400.7560000001</v>
      </c>
      <c r="D62" s="319">
        <f>SUM(D11:D61)</f>
        <v>1113.1256116699997</v>
      </c>
      <c r="E62" s="319">
        <f>SUM(E11:E61)</f>
        <v>137.01561167000006</v>
      </c>
      <c r="F62" s="319">
        <f>SUM(F11:F61)</f>
        <v>976.1071475</v>
      </c>
      <c r="G62" s="319">
        <f>SUM(G11:G61)</f>
        <v>0</v>
      </c>
      <c r="H62" s="319">
        <v>750</v>
      </c>
      <c r="I62" s="319">
        <f>SUM(I11:I61)</f>
        <v>925.77714749999984</v>
      </c>
      <c r="J62" s="319">
        <f>SUM(J11:J61)</f>
        <v>187.3456116700001</v>
      </c>
      <c r="L62" s="418">
        <f>SUM(L11:L61)</f>
        <v>925.77714749999984</v>
      </c>
    </row>
    <row r="64" spans="1:12" ht="15.75">
      <c r="A64" s="321"/>
      <c r="F64" s="322"/>
      <c r="G64" s="322"/>
      <c r="H64" s="322"/>
      <c r="I64" s="312"/>
      <c r="J64" s="322"/>
    </row>
    <row r="65" spans="1:22">
      <c r="C65" s="310">
        <f>815.97/C62</f>
        <v>1.3528698108615617E-4</v>
      </c>
      <c r="E65" s="323"/>
      <c r="F65" s="324"/>
      <c r="G65" s="325"/>
      <c r="H65" s="325"/>
      <c r="I65" s="322"/>
      <c r="J65" s="322"/>
    </row>
    <row r="66" spans="1:22">
      <c r="A66" s="326" t="s">
        <v>5</v>
      </c>
      <c r="F66" s="326"/>
      <c r="G66" s="326"/>
      <c r="H66" s="326"/>
      <c r="J66" s="764" t="s">
        <v>6</v>
      </c>
    </row>
    <row r="67" spans="1:22" ht="12.75" customHeight="1">
      <c r="C67" s="310">
        <f>278/C62</f>
        <v>4.6092112138867133E-5</v>
      </c>
      <c r="G67" s="327"/>
      <c r="H67" s="327"/>
      <c r="I67" s="1431" t="s">
        <v>7</v>
      </c>
      <c r="J67" s="1431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</row>
    <row r="68" spans="1:22" ht="12.75" customHeight="1">
      <c r="G68" s="327"/>
      <c r="H68" s="327"/>
      <c r="I68" s="1431" t="s">
        <v>10</v>
      </c>
      <c r="J68" s="1431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</row>
    <row r="69" spans="1:22">
      <c r="I69" s="1432" t="s">
        <v>55</v>
      </c>
      <c r="J69" s="1432"/>
      <c r="K69" s="309"/>
      <c r="L69" s="309"/>
      <c r="M69" s="309"/>
      <c r="N69" s="309"/>
      <c r="O69" s="309"/>
      <c r="P69" s="309"/>
      <c r="Q69" s="309"/>
      <c r="R69" s="309"/>
      <c r="S69" s="309"/>
      <c r="U69" s="326"/>
      <c r="V69" s="326"/>
    </row>
  </sheetData>
  <autoFilter ref="A10:V10"/>
  <mergeCells count="9">
    <mergeCell ref="I67:J67"/>
    <mergeCell ref="I68:J68"/>
    <mergeCell ref="I69:J69"/>
    <mergeCell ref="A2:J2"/>
    <mergeCell ref="A3:J3"/>
    <mergeCell ref="A5:J5"/>
    <mergeCell ref="A7:D7"/>
    <mergeCell ref="E8:J8"/>
    <mergeCell ref="A62:B62"/>
  </mergeCells>
  <printOptions horizontalCentered="1"/>
  <pageMargins left="0.15748031496062992" right="0.15748031496062992" top="0.23622047244094491" bottom="0" header="0.31496062992125984" footer="0.31496062992125984"/>
  <pageSetup paperSize="9" scale="85" orientation="landscape" r:id="rId1"/>
  <rowBreaks count="1" manualBreakCount="1">
    <brk id="35" max="9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9"/>
  <sheetViews>
    <sheetView view="pageBreakPreview" topLeftCell="A8" zoomScale="85" zoomScaleSheetLayoutView="85" workbookViewId="0">
      <selection activeCell="C26" sqref="C26"/>
    </sheetView>
  </sheetViews>
  <sheetFormatPr defaultColWidth="9.140625" defaultRowHeight="12.75"/>
  <cols>
    <col min="1" max="1" width="4.42578125" style="369" customWidth="1"/>
    <col min="2" max="2" width="37.28515625" style="369" customWidth="1"/>
    <col min="3" max="3" width="12.28515625" style="369" customWidth="1"/>
    <col min="4" max="5" width="15.140625" style="369" customWidth="1"/>
    <col min="6" max="6" width="15.85546875" style="369" customWidth="1"/>
    <col min="7" max="7" width="12.5703125" style="369" customWidth="1"/>
    <col min="8" max="8" width="23.7109375" style="369" customWidth="1"/>
    <col min="9" max="16384" width="9.140625" style="369"/>
  </cols>
  <sheetData>
    <row r="1" spans="1:20" s="367" customFormat="1" ht="15">
      <c r="D1" s="419"/>
      <c r="E1" s="419"/>
      <c r="F1" s="419"/>
      <c r="G1" s="369"/>
      <c r="H1" s="763" t="s">
        <v>40</v>
      </c>
      <c r="I1" s="419"/>
      <c r="J1" s="369"/>
      <c r="L1" s="369"/>
      <c r="M1" s="420"/>
      <c r="N1" s="420"/>
    </row>
    <row r="2" spans="1:20" s="367" customFormat="1" ht="15">
      <c r="A2" s="1366" t="s">
        <v>0</v>
      </c>
      <c r="B2" s="1366"/>
      <c r="C2" s="1366"/>
      <c r="D2" s="1366"/>
      <c r="E2" s="1366"/>
      <c r="F2" s="1366"/>
      <c r="G2" s="1366"/>
      <c r="H2" s="1366"/>
      <c r="I2" s="421"/>
      <c r="J2" s="421"/>
      <c r="K2" s="421"/>
      <c r="L2" s="421"/>
      <c r="M2" s="421"/>
      <c r="N2" s="421"/>
    </row>
    <row r="3" spans="1:20" s="367" customFormat="1" ht="20.25">
      <c r="A3" s="1367" t="s">
        <v>507</v>
      </c>
      <c r="B3" s="1367"/>
      <c r="C3" s="1367"/>
      <c r="D3" s="1367"/>
      <c r="E3" s="1367"/>
      <c r="F3" s="1367"/>
      <c r="G3" s="1367"/>
      <c r="H3" s="1367"/>
      <c r="I3" s="422"/>
      <c r="J3" s="422"/>
      <c r="K3" s="422"/>
      <c r="L3" s="422"/>
      <c r="M3" s="422"/>
      <c r="N3" s="422"/>
    </row>
    <row r="4" spans="1:20" s="367" customFormat="1" ht="10.5" customHeight="1"/>
    <row r="5" spans="1:20" ht="19.5" customHeight="1">
      <c r="A5" s="1440" t="s">
        <v>567</v>
      </c>
      <c r="B5" s="1366"/>
      <c r="C5" s="1366"/>
      <c r="D5" s="1366"/>
      <c r="E5" s="1366"/>
      <c r="F5" s="1366"/>
      <c r="G5" s="1366"/>
      <c r="H5" s="1366"/>
    </row>
    <row r="7" spans="1:20" s="303" customFormat="1" ht="15.75" hidden="1" customHeight="1">
      <c r="A7" s="369"/>
      <c r="B7" s="369"/>
      <c r="C7" s="369"/>
      <c r="D7" s="369"/>
      <c r="E7" s="369"/>
      <c r="F7" s="369"/>
      <c r="G7" s="369"/>
      <c r="H7" s="369"/>
      <c r="I7" s="369"/>
      <c r="J7" s="369"/>
    </row>
    <row r="8" spans="1:20" s="303" customFormat="1" ht="15.75">
      <c r="A8" s="1330" t="s">
        <v>495</v>
      </c>
      <c r="B8" s="1330"/>
      <c r="C8" s="1330"/>
      <c r="D8" s="369"/>
      <c r="E8" s="369"/>
      <c r="F8" s="369"/>
      <c r="G8" s="369"/>
      <c r="H8" s="423" t="s">
        <v>19</v>
      </c>
      <c r="I8" s="369"/>
    </row>
    <row r="9" spans="1:20" s="303" customFormat="1" ht="15.75">
      <c r="A9" s="300"/>
      <c r="B9" s="369"/>
      <c r="C9" s="369"/>
      <c r="D9" s="424"/>
      <c r="E9" s="424"/>
      <c r="G9" s="1374" t="s">
        <v>503</v>
      </c>
      <c r="H9" s="1374"/>
      <c r="J9" s="424"/>
      <c r="K9" s="424"/>
      <c r="L9" s="424"/>
      <c r="S9" s="425"/>
      <c r="T9" s="426"/>
    </row>
    <row r="10" spans="1:20" s="428" customFormat="1" ht="55.5" customHeight="1">
      <c r="A10" s="427"/>
      <c r="B10" s="784" t="s">
        <v>20</v>
      </c>
      <c r="C10" s="784" t="s">
        <v>519</v>
      </c>
      <c r="D10" s="784" t="s">
        <v>505</v>
      </c>
      <c r="E10" s="784" t="s">
        <v>142</v>
      </c>
      <c r="F10" s="784" t="s">
        <v>143</v>
      </c>
      <c r="G10" s="784" t="s">
        <v>44</v>
      </c>
      <c r="H10" s="784" t="s">
        <v>568</v>
      </c>
    </row>
    <row r="11" spans="1:20" s="428" customFormat="1" ht="14.25" customHeight="1">
      <c r="A11" s="784">
        <v>1</v>
      </c>
      <c r="B11" s="784">
        <v>2</v>
      </c>
      <c r="C11" s="784">
        <v>3</v>
      </c>
      <c r="D11" s="784">
        <v>4</v>
      </c>
      <c r="E11" s="784">
        <v>5</v>
      </c>
      <c r="F11" s="784">
        <v>6</v>
      </c>
      <c r="G11" s="784">
        <v>7</v>
      </c>
      <c r="H11" s="784">
        <v>8</v>
      </c>
    </row>
    <row r="12" spans="1:20" ht="16.5" customHeight="1">
      <c r="A12" s="380" t="s">
        <v>21</v>
      </c>
      <c r="B12" s="380" t="s">
        <v>22</v>
      </c>
      <c r="C12" s="1450">
        <v>553.57000000000005</v>
      </c>
      <c r="D12" s="1441">
        <v>5.58</v>
      </c>
      <c r="E12" s="1441">
        <v>547.99</v>
      </c>
      <c r="F12" s="1450">
        <v>0</v>
      </c>
      <c r="G12" s="1441">
        <v>553.57000000000005</v>
      </c>
      <c r="H12" s="1441">
        <f>D12+E12-G12</f>
        <v>0</v>
      </c>
    </row>
    <row r="13" spans="1:20" ht="20.25" customHeight="1">
      <c r="A13" s="429"/>
      <c r="B13" s="429" t="s">
        <v>23</v>
      </c>
      <c r="C13" s="1451"/>
      <c r="D13" s="1442"/>
      <c r="E13" s="1442"/>
      <c r="F13" s="1451"/>
      <c r="G13" s="1442"/>
      <c r="H13" s="1442"/>
    </row>
    <row r="14" spans="1:20" ht="17.25" customHeight="1">
      <c r="A14" s="429"/>
      <c r="B14" s="429" t="s">
        <v>115</v>
      </c>
      <c r="C14" s="1451"/>
      <c r="D14" s="1442"/>
      <c r="E14" s="1442"/>
      <c r="F14" s="1451"/>
      <c r="G14" s="1442"/>
      <c r="H14" s="1442"/>
    </row>
    <row r="15" spans="1:20" s="428" customFormat="1" ht="33.75" customHeight="1">
      <c r="A15" s="430"/>
      <c r="B15" s="430" t="s">
        <v>116</v>
      </c>
      <c r="C15" s="1452"/>
      <c r="D15" s="1443"/>
      <c r="E15" s="1443"/>
      <c r="F15" s="1452"/>
      <c r="G15" s="1443"/>
      <c r="H15" s="1443"/>
    </row>
    <row r="16" spans="1:20" s="386" customFormat="1">
      <c r="A16" s="427"/>
      <c r="B16" s="427" t="s">
        <v>24</v>
      </c>
      <c r="C16" s="431">
        <v>553.57000000000005</v>
      </c>
      <c r="D16" s="306">
        <v>5.58</v>
      </c>
      <c r="E16" s="784">
        <f>E12</f>
        <v>547.99</v>
      </c>
      <c r="F16" s="431">
        <v>0</v>
      </c>
      <c r="G16" s="784">
        <f>G12</f>
        <v>553.57000000000005</v>
      </c>
      <c r="H16" s="306">
        <f>D16+E16-G16</f>
        <v>0</v>
      </c>
    </row>
    <row r="17" spans="1:10" s="428" customFormat="1" ht="40.5" customHeight="1">
      <c r="A17" s="427" t="s">
        <v>25</v>
      </c>
      <c r="B17" s="427" t="s">
        <v>141</v>
      </c>
      <c r="C17" s="1444">
        <v>553.6</v>
      </c>
      <c r="D17" s="1444">
        <v>5.6</v>
      </c>
      <c r="E17" s="1444">
        <v>548</v>
      </c>
      <c r="F17" s="1444">
        <v>0</v>
      </c>
      <c r="G17" s="1444">
        <v>553.6</v>
      </c>
      <c r="H17" s="1447">
        <f>D17+E17-G17</f>
        <v>0</v>
      </c>
    </row>
    <row r="18" spans="1:10" ht="28.5" customHeight="1">
      <c r="A18" s="429"/>
      <c r="B18" s="432" t="s">
        <v>118</v>
      </c>
      <c r="C18" s="1445"/>
      <c r="D18" s="1445"/>
      <c r="E18" s="1445"/>
      <c r="F18" s="1445"/>
      <c r="G18" s="1445"/>
      <c r="H18" s="1448"/>
    </row>
    <row r="19" spans="1:10" ht="19.5" customHeight="1">
      <c r="A19" s="429"/>
      <c r="B19" s="430" t="s">
        <v>26</v>
      </c>
      <c r="C19" s="1445"/>
      <c r="D19" s="1445"/>
      <c r="E19" s="1445"/>
      <c r="F19" s="1445"/>
      <c r="G19" s="1445"/>
      <c r="H19" s="1448"/>
    </row>
    <row r="20" spans="1:10" ht="21.75" customHeight="1">
      <c r="A20" s="429"/>
      <c r="B20" s="430" t="s">
        <v>119</v>
      </c>
      <c r="C20" s="1445"/>
      <c r="D20" s="1445"/>
      <c r="E20" s="1445"/>
      <c r="F20" s="1445"/>
      <c r="G20" s="1445"/>
      <c r="H20" s="1448"/>
    </row>
    <row r="21" spans="1:10" s="428" customFormat="1" ht="27.75" customHeight="1">
      <c r="A21" s="430"/>
      <c r="B21" s="430" t="s">
        <v>27</v>
      </c>
      <c r="C21" s="1445"/>
      <c r="D21" s="1445"/>
      <c r="E21" s="1445"/>
      <c r="F21" s="1445"/>
      <c r="G21" s="1445"/>
      <c r="H21" s="1448"/>
    </row>
    <row r="22" spans="1:10" s="428" customFormat="1" ht="19.5" customHeight="1">
      <c r="A22" s="430"/>
      <c r="B22" s="430" t="s">
        <v>117</v>
      </c>
      <c r="C22" s="1445"/>
      <c r="D22" s="1445"/>
      <c r="E22" s="1445"/>
      <c r="F22" s="1445"/>
      <c r="G22" s="1445"/>
      <c r="H22" s="1448"/>
    </row>
    <row r="23" spans="1:10" s="428" customFormat="1" ht="27.75" customHeight="1">
      <c r="A23" s="430"/>
      <c r="B23" s="430" t="s">
        <v>120</v>
      </c>
      <c r="C23" s="1445"/>
      <c r="D23" s="1445"/>
      <c r="E23" s="1445"/>
      <c r="F23" s="1445"/>
      <c r="G23" s="1445"/>
      <c r="H23" s="1448"/>
    </row>
    <row r="24" spans="1:10" s="428" customFormat="1" ht="18.75" customHeight="1">
      <c r="A24" s="427"/>
      <c r="B24" s="430" t="s">
        <v>121</v>
      </c>
      <c r="C24" s="1446"/>
      <c r="D24" s="1446"/>
      <c r="E24" s="1446"/>
      <c r="F24" s="1446"/>
      <c r="G24" s="1446"/>
      <c r="H24" s="1449"/>
    </row>
    <row r="25" spans="1:10" s="434" customFormat="1" ht="19.5" customHeight="1">
      <c r="A25" s="433"/>
      <c r="B25" s="433" t="s">
        <v>24</v>
      </c>
      <c r="C25" s="431">
        <v>553.6</v>
      </c>
      <c r="D25" s="431">
        <v>5.6</v>
      </c>
      <c r="E25" s="431">
        <f>E17</f>
        <v>548</v>
      </c>
      <c r="F25" s="431">
        <v>0</v>
      </c>
      <c r="G25" s="431">
        <f>G17</f>
        <v>553.6</v>
      </c>
      <c r="H25" s="431">
        <f>D25+E25-G25</f>
        <v>0</v>
      </c>
    </row>
    <row r="26" spans="1:10" s="300" customFormat="1">
      <c r="A26" s="1349" t="s">
        <v>28</v>
      </c>
      <c r="B26" s="1351"/>
      <c r="C26" s="435">
        <f>C16+C25</f>
        <v>1107.17</v>
      </c>
      <c r="D26" s="435">
        <f t="shared" ref="D26:G26" si="0">D16+D25</f>
        <v>11.18</v>
      </c>
      <c r="E26" s="435">
        <f t="shared" si="0"/>
        <v>1095.99</v>
      </c>
      <c r="F26" s="435">
        <f t="shared" si="0"/>
        <v>0</v>
      </c>
      <c r="G26" s="435">
        <f t="shared" si="0"/>
        <v>1107.17</v>
      </c>
      <c r="H26" s="435">
        <f>H16+H25</f>
        <v>0</v>
      </c>
      <c r="J26" s="300">
        <f>D26/2</f>
        <v>5.59</v>
      </c>
    </row>
    <row r="27" spans="1:10" s="428" customFormat="1" ht="15.75" customHeight="1"/>
    <row r="28" spans="1:10" s="428" customFormat="1" ht="15.75" customHeight="1">
      <c r="D28" s="1135"/>
      <c r="F28" s="1135"/>
    </row>
    <row r="29" spans="1:10" ht="13.15" customHeight="1">
      <c r="B29" s="300" t="s">
        <v>5</v>
      </c>
      <c r="C29" s="300"/>
      <c r="D29" s="301"/>
      <c r="E29" s="300"/>
      <c r="F29" s="300"/>
      <c r="G29" s="1331" t="s">
        <v>6</v>
      </c>
      <c r="H29" s="1331"/>
    </row>
    <row r="30" spans="1:10" ht="13.9" customHeight="1">
      <c r="B30" s="1332" t="s">
        <v>7</v>
      </c>
      <c r="C30" s="1332"/>
      <c r="D30" s="1332"/>
      <c r="E30" s="1332"/>
      <c r="F30" s="1332"/>
      <c r="G30" s="1332"/>
      <c r="H30" s="1332"/>
    </row>
    <row r="31" spans="1:10" ht="12.6" customHeight="1">
      <c r="B31" s="1332" t="s">
        <v>10</v>
      </c>
      <c r="C31" s="1332"/>
      <c r="D31" s="1332"/>
      <c r="E31" s="1332"/>
      <c r="F31" s="1332"/>
      <c r="G31" s="1332"/>
      <c r="H31" s="1332"/>
    </row>
    <row r="32" spans="1:10">
      <c r="B32" s="300"/>
      <c r="C32" s="300"/>
      <c r="D32" s="300"/>
      <c r="E32" s="300"/>
      <c r="F32" s="300"/>
      <c r="G32" s="1330" t="s">
        <v>55</v>
      </c>
      <c r="H32" s="1330"/>
      <c r="I32" s="1330"/>
      <c r="J32" s="1330"/>
    </row>
    <row r="37" spans="3:3">
      <c r="C37" s="369">
        <v>1095.99</v>
      </c>
    </row>
    <row r="39" spans="3:3">
      <c r="C39" s="369">
        <f>C37/2</f>
        <v>547.995</v>
      </c>
    </row>
  </sheetData>
  <mergeCells count="22">
    <mergeCell ref="A26:B26"/>
    <mergeCell ref="G29:H29"/>
    <mergeCell ref="B30:H30"/>
    <mergeCell ref="B31:H31"/>
    <mergeCell ref="G32:J32"/>
    <mergeCell ref="H12:H15"/>
    <mergeCell ref="C17:C24"/>
    <mergeCell ref="D17:D24"/>
    <mergeCell ref="E17:E24"/>
    <mergeCell ref="F17:F24"/>
    <mergeCell ref="G17:G24"/>
    <mergeCell ref="H17:H24"/>
    <mergeCell ref="C12:C15"/>
    <mergeCell ref="D12:D15"/>
    <mergeCell ref="E12:E15"/>
    <mergeCell ref="F12:F15"/>
    <mergeCell ref="G12:G15"/>
    <mergeCell ref="A2:H2"/>
    <mergeCell ref="A3:H3"/>
    <mergeCell ref="A5:H5"/>
    <mergeCell ref="A8:C8"/>
    <mergeCell ref="G9:H9"/>
  </mergeCells>
  <printOptions horizontalCentered="1"/>
  <pageMargins left="0.54" right="0.54" top="0.17" bottom="0" header="0.23" footer="0.2"/>
  <pageSetup paperSize="9" scale="9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R70"/>
  <sheetViews>
    <sheetView view="pageBreakPreview" zoomScale="115" zoomScaleSheetLayoutView="115" workbookViewId="0">
      <pane ySplit="11" topLeftCell="A42" activePane="bottomLeft" state="frozen"/>
      <selection pane="bottomLeft" activeCell="A64" sqref="A64:XFD64"/>
    </sheetView>
  </sheetViews>
  <sheetFormatPr defaultColWidth="9.140625" defaultRowHeight="12.75"/>
  <cols>
    <col min="1" max="1" width="9.140625" style="285"/>
    <col min="2" max="2" width="19.28515625" style="285" customWidth="1"/>
    <col min="3" max="3" width="32.5703125" style="285" customWidth="1"/>
    <col min="4" max="4" width="30.7109375" style="285" customWidth="1"/>
    <col min="5" max="5" width="31.28515625" style="285" customWidth="1"/>
    <col min="6" max="16384" width="9.140625" style="285"/>
  </cols>
  <sheetData>
    <row r="1" spans="1:18" customFormat="1" ht="15">
      <c r="E1" s="480" t="s">
        <v>326</v>
      </c>
      <c r="F1" s="37"/>
    </row>
    <row r="2" spans="1:18" customFormat="1" ht="15">
      <c r="D2" s="39" t="s">
        <v>0</v>
      </c>
      <c r="E2" s="39"/>
      <c r="F2" s="39"/>
    </row>
    <row r="3" spans="1:18" customFormat="1" ht="20.25">
      <c r="B3" s="479"/>
      <c r="C3" s="1209" t="s">
        <v>507</v>
      </c>
      <c r="D3" s="1209"/>
      <c r="E3" s="1209"/>
      <c r="F3" s="38"/>
    </row>
    <row r="4" spans="1:18" customFormat="1" ht="10.5" customHeight="1"/>
    <row r="5" spans="1:18" ht="30.75" customHeight="1">
      <c r="A5" s="1246" t="s">
        <v>681</v>
      </c>
      <c r="B5" s="1246"/>
      <c r="C5" s="1246"/>
      <c r="D5" s="1246"/>
      <c r="E5" s="1246"/>
    </row>
    <row r="7" spans="1:18" ht="0.75" customHeight="1"/>
    <row r="8" spans="1:18">
      <c r="A8" s="11" t="s">
        <v>18</v>
      </c>
    </row>
    <row r="9" spans="1:18">
      <c r="D9" s="1252" t="s">
        <v>676</v>
      </c>
      <c r="E9" s="1252"/>
      <c r="Q9" s="16"/>
      <c r="R9" s="19"/>
    </row>
    <row r="10" spans="1:18" ht="26.25" customHeight="1">
      <c r="A10" s="1204" t="s">
        <v>1</v>
      </c>
      <c r="B10" s="1204" t="s">
        <v>2</v>
      </c>
      <c r="C10" s="1249" t="s">
        <v>322</v>
      </c>
      <c r="D10" s="1250"/>
      <c r="E10" s="1251"/>
      <c r="Q10" s="19"/>
      <c r="R10" s="19"/>
    </row>
    <row r="11" spans="1:18" ht="43.5" customHeight="1">
      <c r="A11" s="1204"/>
      <c r="B11" s="1204"/>
      <c r="C11" s="468" t="s">
        <v>324</v>
      </c>
      <c r="D11" s="468" t="s">
        <v>325</v>
      </c>
      <c r="E11" s="468" t="s">
        <v>323</v>
      </c>
    </row>
    <row r="12" spans="1:18" s="93" customFormat="1" ht="15.75" customHeight="1">
      <c r="A12" s="59">
        <v>1</v>
      </c>
      <c r="B12" s="58">
        <v>2</v>
      </c>
      <c r="C12" s="59">
        <v>3</v>
      </c>
      <c r="D12" s="58">
        <v>4</v>
      </c>
      <c r="E12" s="59">
        <v>5</v>
      </c>
    </row>
    <row r="13" spans="1:18" s="257" customFormat="1">
      <c r="A13" s="558">
        <v>1</v>
      </c>
      <c r="B13" s="557" t="s">
        <v>501</v>
      </c>
      <c r="C13" s="563">
        <v>2</v>
      </c>
      <c r="D13" s="563">
        <v>6</v>
      </c>
      <c r="E13" s="563">
        <v>576</v>
      </c>
    </row>
    <row r="14" spans="1:18" ht="12.75" customHeight="1">
      <c r="A14" s="559">
        <v>2</v>
      </c>
      <c r="B14" s="557" t="s">
        <v>445</v>
      </c>
      <c r="C14" s="564">
        <v>0</v>
      </c>
      <c r="D14" s="564">
        <v>3</v>
      </c>
      <c r="E14" s="564">
        <v>2311</v>
      </c>
    </row>
    <row r="15" spans="1:18" ht="12" customHeight="1">
      <c r="A15" s="559">
        <v>3</v>
      </c>
      <c r="B15" s="557" t="s">
        <v>497</v>
      </c>
      <c r="C15" s="564">
        <v>2</v>
      </c>
      <c r="D15" s="564">
        <v>8</v>
      </c>
      <c r="E15" s="564">
        <v>1553</v>
      </c>
    </row>
    <row r="16" spans="1:18" s="257" customFormat="1">
      <c r="A16" s="558">
        <v>4</v>
      </c>
      <c r="B16" s="557" t="s">
        <v>447</v>
      </c>
      <c r="C16" s="563">
        <v>0</v>
      </c>
      <c r="D16" s="563">
        <v>12</v>
      </c>
      <c r="E16" s="563">
        <v>1499</v>
      </c>
    </row>
    <row r="17" spans="1:5" s="257" customFormat="1" ht="15.75" customHeight="1">
      <c r="A17" s="558">
        <v>5</v>
      </c>
      <c r="B17" s="561" t="s">
        <v>448</v>
      </c>
      <c r="C17" s="565">
        <v>0</v>
      </c>
      <c r="D17" s="563">
        <v>5</v>
      </c>
      <c r="E17" s="563">
        <v>3024</v>
      </c>
    </row>
    <row r="18" spans="1:5" s="257" customFormat="1" ht="12.75" customHeight="1">
      <c r="A18" s="558">
        <v>6</v>
      </c>
      <c r="B18" s="561" t="s">
        <v>449</v>
      </c>
      <c r="C18" s="563">
        <v>2</v>
      </c>
      <c r="D18" s="563">
        <v>10</v>
      </c>
      <c r="E18" s="563">
        <v>2751</v>
      </c>
    </row>
    <row r="19" spans="1:5" s="257" customFormat="1" ht="12.75" customHeight="1">
      <c r="A19" s="558">
        <v>7</v>
      </c>
      <c r="B19" s="561" t="s">
        <v>450</v>
      </c>
      <c r="C19" s="563">
        <v>3</v>
      </c>
      <c r="D19" s="563">
        <v>5</v>
      </c>
      <c r="E19" s="563">
        <v>2856</v>
      </c>
    </row>
    <row r="20" spans="1:5">
      <c r="A20" s="559">
        <v>8</v>
      </c>
      <c r="B20" s="561" t="s">
        <v>451</v>
      </c>
      <c r="C20" s="564">
        <v>1</v>
      </c>
      <c r="D20" s="564">
        <v>6</v>
      </c>
      <c r="E20" s="564">
        <v>2557</v>
      </c>
    </row>
    <row r="21" spans="1:5" s="257" customFormat="1">
      <c r="A21" s="558">
        <v>9</v>
      </c>
      <c r="B21" s="561" t="s">
        <v>452</v>
      </c>
      <c r="C21" s="563">
        <v>2</v>
      </c>
      <c r="D21" s="563">
        <v>6</v>
      </c>
      <c r="E21" s="563">
        <v>1693</v>
      </c>
    </row>
    <row r="22" spans="1:5">
      <c r="A22" s="559">
        <v>10</v>
      </c>
      <c r="B22" s="561" t="s">
        <v>453</v>
      </c>
      <c r="C22" s="564">
        <v>2</v>
      </c>
      <c r="D22" s="564">
        <v>8</v>
      </c>
      <c r="E22" s="564">
        <v>722</v>
      </c>
    </row>
    <row r="23" spans="1:5">
      <c r="A23" s="559">
        <v>11</v>
      </c>
      <c r="B23" s="561" t="s">
        <v>454</v>
      </c>
      <c r="C23" s="564">
        <v>3</v>
      </c>
      <c r="D23" s="564">
        <v>7</v>
      </c>
      <c r="E23" s="564">
        <v>1572</v>
      </c>
    </row>
    <row r="24" spans="1:5">
      <c r="A24" s="559">
        <v>12</v>
      </c>
      <c r="B24" s="561" t="s">
        <v>455</v>
      </c>
      <c r="C24" s="564">
        <v>1</v>
      </c>
      <c r="D24" s="564">
        <v>6</v>
      </c>
      <c r="E24" s="564">
        <v>3683</v>
      </c>
    </row>
    <row r="25" spans="1:5">
      <c r="A25" s="559">
        <v>13</v>
      </c>
      <c r="B25" s="561" t="s">
        <v>456</v>
      </c>
      <c r="C25" s="564">
        <v>2</v>
      </c>
      <c r="D25" s="564">
        <v>7</v>
      </c>
      <c r="E25" s="564">
        <v>2000</v>
      </c>
    </row>
    <row r="26" spans="1:5">
      <c r="A26" s="559">
        <v>14</v>
      </c>
      <c r="B26" s="561" t="s">
        <v>457</v>
      </c>
      <c r="C26" s="564">
        <v>1</v>
      </c>
      <c r="D26" s="564">
        <v>6</v>
      </c>
      <c r="E26" s="564">
        <v>1203</v>
      </c>
    </row>
    <row r="27" spans="1:5">
      <c r="A27" s="559">
        <v>15</v>
      </c>
      <c r="B27" s="561" t="s">
        <v>458</v>
      </c>
      <c r="C27" s="564">
        <v>0</v>
      </c>
      <c r="D27" s="564">
        <v>12</v>
      </c>
      <c r="E27" s="564">
        <v>2075</v>
      </c>
    </row>
    <row r="28" spans="1:5">
      <c r="A28" s="559">
        <v>16</v>
      </c>
      <c r="B28" s="561" t="s">
        <v>459</v>
      </c>
      <c r="C28" s="564">
        <v>1</v>
      </c>
      <c r="D28" s="564">
        <v>6</v>
      </c>
      <c r="E28" s="564">
        <v>3821</v>
      </c>
    </row>
    <row r="29" spans="1:5" s="257" customFormat="1">
      <c r="A29" s="558">
        <v>17</v>
      </c>
      <c r="B29" s="561" t="s">
        <v>460</v>
      </c>
      <c r="C29" s="563">
        <v>0</v>
      </c>
      <c r="D29" s="563">
        <v>7</v>
      </c>
      <c r="E29" s="563">
        <v>1835</v>
      </c>
    </row>
    <row r="30" spans="1:5">
      <c r="A30" s="559">
        <v>18</v>
      </c>
      <c r="B30" s="561" t="s">
        <v>461</v>
      </c>
      <c r="C30" s="564">
        <v>2</v>
      </c>
      <c r="D30" s="564">
        <v>12</v>
      </c>
      <c r="E30" s="564">
        <v>2282</v>
      </c>
    </row>
    <row r="31" spans="1:5" s="257" customFormat="1">
      <c r="A31" s="558">
        <v>19</v>
      </c>
      <c r="B31" s="561" t="s">
        <v>462</v>
      </c>
      <c r="C31" s="563">
        <v>3</v>
      </c>
      <c r="D31" s="563">
        <v>10</v>
      </c>
      <c r="E31" s="563">
        <v>1920</v>
      </c>
    </row>
    <row r="32" spans="1:5">
      <c r="A32" s="559">
        <v>20</v>
      </c>
      <c r="B32" s="561" t="s">
        <v>463</v>
      </c>
      <c r="C32" s="564">
        <v>1</v>
      </c>
      <c r="D32" s="564">
        <v>5</v>
      </c>
      <c r="E32" s="564">
        <v>821</v>
      </c>
    </row>
    <row r="33" spans="1:5">
      <c r="A33" s="559">
        <v>21</v>
      </c>
      <c r="B33" s="561" t="s">
        <v>464</v>
      </c>
      <c r="C33" s="564">
        <v>2</v>
      </c>
      <c r="D33" s="564">
        <v>7</v>
      </c>
      <c r="E33" s="564">
        <v>912</v>
      </c>
    </row>
    <row r="34" spans="1:5">
      <c r="A34" s="559">
        <v>22</v>
      </c>
      <c r="B34" s="561" t="s">
        <v>465</v>
      </c>
      <c r="C34" s="564">
        <v>2</v>
      </c>
      <c r="D34" s="564">
        <v>9</v>
      </c>
      <c r="E34" s="564">
        <v>1679</v>
      </c>
    </row>
    <row r="35" spans="1:5" s="257" customFormat="1">
      <c r="A35" s="558">
        <v>23</v>
      </c>
      <c r="B35" s="561" t="s">
        <v>466</v>
      </c>
      <c r="C35" s="563">
        <v>2</v>
      </c>
      <c r="D35" s="563">
        <v>6</v>
      </c>
      <c r="E35" s="563">
        <v>2386</v>
      </c>
    </row>
    <row r="36" spans="1:5" s="257" customFormat="1">
      <c r="A36" s="558">
        <v>24</v>
      </c>
      <c r="B36" s="561" t="s">
        <v>489</v>
      </c>
      <c r="C36" s="563">
        <v>3</v>
      </c>
      <c r="D36" s="563">
        <v>6</v>
      </c>
      <c r="E36" s="563">
        <v>2432</v>
      </c>
    </row>
    <row r="37" spans="1:5">
      <c r="A37" s="559">
        <v>25</v>
      </c>
      <c r="B37" s="561" t="s">
        <v>467</v>
      </c>
      <c r="C37" s="564">
        <v>0</v>
      </c>
      <c r="D37" s="564">
        <v>7</v>
      </c>
      <c r="E37" s="564">
        <v>1836</v>
      </c>
    </row>
    <row r="38" spans="1:5">
      <c r="A38" s="559">
        <v>26</v>
      </c>
      <c r="B38" s="561" t="s">
        <v>468</v>
      </c>
      <c r="C38" s="564">
        <v>0</v>
      </c>
      <c r="D38" s="564">
        <v>9</v>
      </c>
      <c r="E38" s="564">
        <v>1590</v>
      </c>
    </row>
    <row r="39" spans="1:5">
      <c r="A39" s="559">
        <v>27</v>
      </c>
      <c r="B39" s="561" t="s">
        <v>469</v>
      </c>
      <c r="C39" s="564">
        <v>1</v>
      </c>
      <c r="D39" s="564">
        <v>12</v>
      </c>
      <c r="E39" s="564">
        <v>3275</v>
      </c>
    </row>
    <row r="40" spans="1:5" s="257" customFormat="1">
      <c r="A40" s="558">
        <v>28</v>
      </c>
      <c r="B40" s="561" t="s">
        <v>470</v>
      </c>
      <c r="C40" s="563">
        <v>2</v>
      </c>
      <c r="D40" s="563">
        <v>7</v>
      </c>
      <c r="E40" s="563">
        <v>2704</v>
      </c>
    </row>
    <row r="41" spans="1:5" s="257" customFormat="1">
      <c r="A41" s="558">
        <v>29</v>
      </c>
      <c r="B41" s="561" t="s">
        <v>490</v>
      </c>
      <c r="C41" s="563">
        <v>0</v>
      </c>
      <c r="D41" s="563">
        <v>10</v>
      </c>
      <c r="E41" s="563">
        <v>1855</v>
      </c>
    </row>
    <row r="42" spans="1:5">
      <c r="A42" s="559">
        <v>30</v>
      </c>
      <c r="B42" s="561" t="s">
        <v>471</v>
      </c>
      <c r="C42" s="564">
        <v>2</v>
      </c>
      <c r="D42" s="564">
        <v>7</v>
      </c>
      <c r="E42" s="564">
        <v>2604</v>
      </c>
    </row>
    <row r="43" spans="1:5">
      <c r="A43" s="559">
        <v>31</v>
      </c>
      <c r="B43" s="561" t="s">
        <v>472</v>
      </c>
      <c r="C43" s="564">
        <v>0</v>
      </c>
      <c r="D43" s="564">
        <v>12</v>
      </c>
      <c r="E43" s="564">
        <v>1727</v>
      </c>
    </row>
    <row r="44" spans="1:5">
      <c r="A44" s="559">
        <v>32</v>
      </c>
      <c r="B44" s="561" t="s">
        <v>473</v>
      </c>
      <c r="C44" s="564">
        <v>3</v>
      </c>
      <c r="D44" s="564">
        <v>9</v>
      </c>
      <c r="E44" s="564">
        <v>1265</v>
      </c>
    </row>
    <row r="45" spans="1:5">
      <c r="A45" s="559">
        <v>33</v>
      </c>
      <c r="B45" s="561" t="s">
        <v>474</v>
      </c>
      <c r="C45" s="564">
        <v>1</v>
      </c>
      <c r="D45" s="564">
        <v>9</v>
      </c>
      <c r="E45" s="564">
        <v>2316</v>
      </c>
    </row>
    <row r="46" spans="1:5">
      <c r="A46" s="559">
        <v>34</v>
      </c>
      <c r="B46" s="561" t="s">
        <v>475</v>
      </c>
      <c r="C46" s="564">
        <v>3</v>
      </c>
      <c r="D46" s="564">
        <v>8</v>
      </c>
      <c r="E46" s="564">
        <v>2534</v>
      </c>
    </row>
    <row r="47" spans="1:5">
      <c r="A47" s="559">
        <v>35</v>
      </c>
      <c r="B47" s="561" t="s">
        <v>476</v>
      </c>
      <c r="C47" s="564">
        <v>1</v>
      </c>
      <c r="D47" s="564">
        <v>8</v>
      </c>
      <c r="E47" s="564">
        <v>2702</v>
      </c>
    </row>
    <row r="48" spans="1:5" s="257" customFormat="1">
      <c r="A48" s="558">
        <v>36</v>
      </c>
      <c r="B48" s="561" t="s">
        <v>491</v>
      </c>
      <c r="C48" s="563">
        <v>0</v>
      </c>
      <c r="D48" s="563">
        <v>11</v>
      </c>
      <c r="E48" s="563">
        <v>2160</v>
      </c>
    </row>
    <row r="49" spans="1:5">
      <c r="A49" s="559">
        <v>37</v>
      </c>
      <c r="B49" s="561" t="s">
        <v>477</v>
      </c>
      <c r="C49" s="564">
        <v>3</v>
      </c>
      <c r="D49" s="564">
        <v>12</v>
      </c>
      <c r="E49" s="564">
        <v>3985</v>
      </c>
    </row>
    <row r="50" spans="1:5">
      <c r="A50" s="559">
        <v>38</v>
      </c>
      <c r="B50" s="561" t="s">
        <v>478</v>
      </c>
      <c r="C50" s="564">
        <v>1</v>
      </c>
      <c r="D50" s="564">
        <v>9</v>
      </c>
      <c r="E50" s="564">
        <v>3137</v>
      </c>
    </row>
    <row r="51" spans="1:5">
      <c r="A51" s="559">
        <v>39</v>
      </c>
      <c r="B51" s="557" t="s">
        <v>479</v>
      </c>
      <c r="C51" s="564">
        <v>2</v>
      </c>
      <c r="D51" s="564">
        <v>9</v>
      </c>
      <c r="E51" s="564">
        <v>3635</v>
      </c>
    </row>
    <row r="52" spans="1:5">
      <c r="A52" s="559">
        <v>40</v>
      </c>
      <c r="B52" s="561" t="s">
        <v>480</v>
      </c>
      <c r="C52" s="564">
        <v>2</v>
      </c>
      <c r="D52" s="564">
        <v>9</v>
      </c>
      <c r="E52" s="564">
        <v>2096</v>
      </c>
    </row>
    <row r="53" spans="1:5">
      <c r="A53" s="559">
        <v>41</v>
      </c>
      <c r="B53" s="561" t="s">
        <v>481</v>
      </c>
      <c r="C53" s="564">
        <v>2</v>
      </c>
      <c r="D53" s="564">
        <v>7</v>
      </c>
      <c r="E53" s="564">
        <v>2905</v>
      </c>
    </row>
    <row r="54" spans="1:5">
      <c r="A54" s="559">
        <v>42</v>
      </c>
      <c r="B54" s="561" t="s">
        <v>482</v>
      </c>
      <c r="C54" s="564">
        <v>1</v>
      </c>
      <c r="D54" s="564">
        <v>8</v>
      </c>
      <c r="E54" s="564">
        <v>2128</v>
      </c>
    </row>
    <row r="55" spans="1:5">
      <c r="A55" s="559">
        <v>43</v>
      </c>
      <c r="B55" s="561" t="s">
        <v>483</v>
      </c>
      <c r="C55" s="564">
        <v>1</v>
      </c>
      <c r="D55" s="564">
        <v>7</v>
      </c>
      <c r="E55" s="564">
        <v>1265</v>
      </c>
    </row>
    <row r="56" spans="1:5">
      <c r="A56" s="559">
        <v>44</v>
      </c>
      <c r="B56" s="561" t="s">
        <v>484</v>
      </c>
      <c r="C56" s="564">
        <v>0</v>
      </c>
      <c r="D56" s="564">
        <v>6</v>
      </c>
      <c r="E56" s="564">
        <v>1236</v>
      </c>
    </row>
    <row r="57" spans="1:5" s="257" customFormat="1">
      <c r="A57" s="558">
        <v>45</v>
      </c>
      <c r="B57" s="561" t="s">
        <v>485</v>
      </c>
      <c r="C57" s="563">
        <v>1</v>
      </c>
      <c r="D57" s="563">
        <v>8</v>
      </c>
      <c r="E57" s="563">
        <v>2980</v>
      </c>
    </row>
    <row r="58" spans="1:5" s="257" customFormat="1">
      <c r="A58" s="558">
        <v>46</v>
      </c>
      <c r="B58" s="561" t="s">
        <v>486</v>
      </c>
      <c r="C58" s="563">
        <v>3</v>
      </c>
      <c r="D58" s="563">
        <v>12</v>
      </c>
      <c r="E58" s="563">
        <v>2268</v>
      </c>
    </row>
    <row r="59" spans="1:5">
      <c r="A59" s="559">
        <v>47</v>
      </c>
      <c r="B59" s="561" t="s">
        <v>487</v>
      </c>
      <c r="C59" s="564">
        <v>2</v>
      </c>
      <c r="D59" s="564">
        <v>7</v>
      </c>
      <c r="E59" s="564">
        <v>2031</v>
      </c>
    </row>
    <row r="60" spans="1:5">
      <c r="A60" s="559">
        <v>48</v>
      </c>
      <c r="B60" s="561" t="s">
        <v>492</v>
      </c>
      <c r="C60" s="564">
        <v>2</v>
      </c>
      <c r="D60" s="564">
        <v>9</v>
      </c>
      <c r="E60" s="564">
        <v>1560</v>
      </c>
    </row>
    <row r="61" spans="1:5">
      <c r="A61" s="559">
        <v>49</v>
      </c>
      <c r="B61" s="561" t="s">
        <v>493</v>
      </c>
      <c r="C61" s="564">
        <v>2</v>
      </c>
      <c r="D61" s="564">
        <v>9</v>
      </c>
      <c r="E61" s="564">
        <v>2159</v>
      </c>
    </row>
    <row r="62" spans="1:5">
      <c r="A62" s="559">
        <v>50</v>
      </c>
      <c r="B62" s="561" t="s">
        <v>488</v>
      </c>
      <c r="C62" s="564">
        <v>1</v>
      </c>
      <c r="D62" s="564">
        <v>7</v>
      </c>
      <c r="E62" s="564">
        <v>1177</v>
      </c>
    </row>
    <row r="63" spans="1:5">
      <c r="A63" s="559">
        <v>51</v>
      </c>
      <c r="B63" s="561" t="s">
        <v>494</v>
      </c>
      <c r="C63" s="564">
        <v>2</v>
      </c>
      <c r="D63" s="564">
        <v>11</v>
      </c>
      <c r="E63" s="564">
        <v>2719</v>
      </c>
    </row>
    <row r="64" spans="1:5" s="687" customFormat="1">
      <c r="A64" s="719" t="s">
        <v>9</v>
      </c>
      <c r="B64" s="709"/>
      <c r="C64" s="714">
        <f>SUM(C13:C63)</f>
        <v>75</v>
      </c>
      <c r="D64" s="714">
        <f t="shared" ref="D64:E64" si="0">SUM(D13:D63)</f>
        <v>414</v>
      </c>
      <c r="E64" s="714">
        <f t="shared" si="0"/>
        <v>110012</v>
      </c>
    </row>
    <row r="65" spans="1:8">
      <c r="E65" s="25"/>
    </row>
    <row r="66" spans="1:8">
      <c r="E66" s="8"/>
    </row>
    <row r="67" spans="1:8">
      <c r="A67" s="30" t="s">
        <v>5</v>
      </c>
      <c r="E67" s="30" t="s">
        <v>6</v>
      </c>
      <c r="F67" s="461"/>
    </row>
    <row r="68" spans="1:8" ht="12.75" customHeight="1">
      <c r="D68" s="1152" t="s">
        <v>7</v>
      </c>
      <c r="E68" s="1152"/>
    </row>
    <row r="69" spans="1:8" ht="12.75" customHeight="1">
      <c r="D69" s="1152" t="s">
        <v>10</v>
      </c>
      <c r="E69" s="1152"/>
    </row>
    <row r="70" spans="1:8">
      <c r="E70" s="11" t="s">
        <v>682</v>
      </c>
      <c r="F70" s="1151"/>
      <c r="G70" s="1151"/>
      <c r="H70" s="1151"/>
    </row>
  </sheetData>
  <mergeCells count="9">
    <mergeCell ref="D68:E68"/>
    <mergeCell ref="D69:E69"/>
    <mergeCell ref="F70:H70"/>
    <mergeCell ref="C3:E3"/>
    <mergeCell ref="A5:E5"/>
    <mergeCell ref="D9:E9"/>
    <mergeCell ref="A10:A11"/>
    <mergeCell ref="B10:B11"/>
    <mergeCell ref="C10:E10"/>
  </mergeCells>
  <printOptions horizontalCentered="1"/>
  <pageMargins left="0.46" right="0.34" top="0.23622047244094499" bottom="0" header="0.21" footer="0.31496062992126"/>
  <pageSetup paperSize="9" scale="105" orientation="landscape" r:id="rId1"/>
  <colBreaks count="1" manualBreakCount="1">
    <brk id="5" max="32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K69"/>
  <sheetViews>
    <sheetView view="pageBreakPreview" zoomScale="85" zoomScaleSheetLayoutView="85" workbookViewId="0">
      <pane xSplit="2" ySplit="10" topLeftCell="C41" activePane="bottomRight" state="frozen"/>
      <selection activeCell="G55" sqref="G55"/>
      <selection pane="topRight" activeCell="G55" sqref="G55"/>
      <selection pane="bottomLeft" activeCell="G55" sqref="G55"/>
      <selection pane="bottomRight" activeCell="Q33" sqref="Q33"/>
    </sheetView>
  </sheetViews>
  <sheetFormatPr defaultColWidth="9.140625" defaultRowHeight="12.75"/>
  <cols>
    <col min="1" max="1" width="8.28515625" style="367" customWidth="1"/>
    <col min="2" max="2" width="16.28515625" style="367" customWidth="1"/>
    <col min="3" max="3" width="15.5703125" style="367" customWidth="1"/>
    <col min="4" max="5" width="13.5703125" style="367" customWidth="1"/>
    <col min="6" max="6" width="12.85546875" style="367" customWidth="1"/>
    <col min="7" max="8" width="15.28515625" style="367" customWidth="1"/>
    <col min="9" max="9" width="15.42578125" style="367" customWidth="1"/>
    <col min="10" max="10" width="13.28515625" style="367" customWidth="1"/>
    <col min="11" max="16384" width="9.140625" style="367"/>
  </cols>
  <sheetData>
    <row r="1" spans="1:11" ht="18">
      <c r="A1" s="840"/>
      <c r="B1" s="840"/>
      <c r="C1" s="840"/>
      <c r="D1" s="840"/>
      <c r="E1" s="840"/>
      <c r="F1" s="840"/>
      <c r="G1" s="840"/>
      <c r="H1" s="840"/>
      <c r="I1" s="1457" t="s">
        <v>430</v>
      </c>
      <c r="J1" s="1457"/>
      <c r="K1" s="840"/>
    </row>
    <row r="2" spans="1:11" ht="18">
      <c r="A2" s="1458" t="s">
        <v>0</v>
      </c>
      <c r="B2" s="1458"/>
      <c r="C2" s="1458"/>
      <c r="D2" s="1458"/>
      <c r="E2" s="1458"/>
      <c r="F2" s="1458"/>
      <c r="G2" s="1458"/>
      <c r="H2" s="1458"/>
      <c r="I2" s="1458"/>
      <c r="J2" s="1458"/>
      <c r="K2" s="862"/>
    </row>
    <row r="3" spans="1:11" ht="21">
      <c r="A3" s="1459" t="s">
        <v>507</v>
      </c>
      <c r="B3" s="1459"/>
      <c r="C3" s="1459"/>
      <c r="D3" s="1459"/>
      <c r="E3" s="1459"/>
      <c r="F3" s="1459"/>
      <c r="G3" s="1459"/>
      <c r="H3" s="1459"/>
      <c r="I3" s="1459"/>
      <c r="J3" s="1459"/>
      <c r="K3" s="863"/>
    </row>
    <row r="4" spans="1:11" ht="20.25" customHeight="1">
      <c r="A4" s="1460" t="s">
        <v>1127</v>
      </c>
      <c r="B4" s="1460"/>
      <c r="C4" s="1460"/>
      <c r="D4" s="1460"/>
      <c r="E4" s="1460"/>
      <c r="F4" s="1460"/>
      <c r="G4" s="1460"/>
      <c r="H4" s="1460"/>
      <c r="I4" s="1460"/>
      <c r="J4" s="1460"/>
      <c r="K4" s="840"/>
    </row>
    <row r="5" spans="1:11" ht="20.25" customHeight="1">
      <c r="A5" s="1377" t="s">
        <v>495</v>
      </c>
      <c r="B5" s="1377"/>
      <c r="C5" s="1377"/>
      <c r="D5" s="864"/>
      <c r="E5" s="864"/>
      <c r="F5" s="864"/>
      <c r="G5" s="864"/>
      <c r="H5" s="864"/>
      <c r="I5" s="1461"/>
      <c r="J5" s="1461"/>
      <c r="K5" s="840"/>
    </row>
    <row r="6" spans="1:11" ht="15" customHeight="1">
      <c r="A6" s="1456" t="s">
        <v>45</v>
      </c>
      <c r="B6" s="1456" t="s">
        <v>29</v>
      </c>
      <c r="C6" s="1456" t="s">
        <v>275</v>
      </c>
      <c r="D6" s="1456" t="s">
        <v>263</v>
      </c>
      <c r="E6" s="1453" t="s">
        <v>301</v>
      </c>
      <c r="F6" s="1456" t="s">
        <v>262</v>
      </c>
      <c r="G6" s="1456"/>
      <c r="H6" s="1456"/>
      <c r="I6" s="1456" t="s">
        <v>279</v>
      </c>
      <c r="J6" s="1453" t="s">
        <v>280</v>
      </c>
      <c r="K6" s="840"/>
    </row>
    <row r="7" spans="1:11" ht="12.75" customHeight="1">
      <c r="A7" s="1456"/>
      <c r="B7" s="1456"/>
      <c r="C7" s="1456"/>
      <c r="D7" s="1456"/>
      <c r="E7" s="1454"/>
      <c r="F7" s="1456" t="s">
        <v>276</v>
      </c>
      <c r="G7" s="1453" t="s">
        <v>277</v>
      </c>
      <c r="H7" s="1456" t="s">
        <v>278</v>
      </c>
      <c r="I7" s="1456"/>
      <c r="J7" s="1454"/>
      <c r="K7" s="840"/>
    </row>
    <row r="8" spans="1:11" ht="20.25" customHeight="1">
      <c r="A8" s="1456"/>
      <c r="B8" s="1456"/>
      <c r="C8" s="1456"/>
      <c r="D8" s="1456"/>
      <c r="E8" s="1454"/>
      <c r="F8" s="1456"/>
      <c r="G8" s="1454"/>
      <c r="H8" s="1456"/>
      <c r="I8" s="1456"/>
      <c r="J8" s="1454"/>
      <c r="K8" s="840"/>
    </row>
    <row r="9" spans="1:11" ht="57.75" customHeight="1">
      <c r="A9" s="1456"/>
      <c r="B9" s="1456"/>
      <c r="C9" s="1456"/>
      <c r="D9" s="1456"/>
      <c r="E9" s="1455"/>
      <c r="F9" s="1456"/>
      <c r="G9" s="1455"/>
      <c r="H9" s="1456"/>
      <c r="I9" s="1456"/>
      <c r="J9" s="1455"/>
      <c r="K9" s="840"/>
    </row>
    <row r="10" spans="1:11" ht="15">
      <c r="A10" s="865">
        <v>1</v>
      </c>
      <c r="B10" s="865">
        <v>2</v>
      </c>
      <c r="C10" s="866">
        <v>3</v>
      </c>
      <c r="D10" s="865">
        <v>4</v>
      </c>
      <c r="E10" s="866">
        <v>5</v>
      </c>
      <c r="F10" s="865">
        <v>6</v>
      </c>
      <c r="G10" s="866">
        <v>7</v>
      </c>
      <c r="H10" s="865">
        <v>8</v>
      </c>
      <c r="I10" s="866">
        <v>9</v>
      </c>
      <c r="J10" s="865">
        <v>10</v>
      </c>
      <c r="K10" s="840"/>
    </row>
    <row r="11" spans="1:11" s="872" customFormat="1" ht="15">
      <c r="A11" s="867">
        <v>1</v>
      </c>
      <c r="B11" s="868" t="s">
        <v>444</v>
      </c>
      <c r="C11" s="869">
        <v>0</v>
      </c>
      <c r="D11" s="870">
        <v>0</v>
      </c>
      <c r="E11" s="870">
        <v>0</v>
      </c>
      <c r="F11" s="870">
        <v>0</v>
      </c>
      <c r="G11" s="870">
        <v>0</v>
      </c>
      <c r="H11" s="870">
        <v>0</v>
      </c>
      <c r="I11" s="870">
        <v>0</v>
      </c>
      <c r="J11" s="871">
        <v>0</v>
      </c>
      <c r="K11" s="840"/>
    </row>
    <row r="12" spans="1:11" s="872" customFormat="1" ht="15">
      <c r="A12" s="867">
        <v>2</v>
      </c>
      <c r="B12" s="868" t="s">
        <v>445</v>
      </c>
      <c r="C12" s="869">
        <v>0</v>
      </c>
      <c r="D12" s="870">
        <v>0</v>
      </c>
      <c r="E12" s="870">
        <v>0</v>
      </c>
      <c r="F12" s="870">
        <v>0</v>
      </c>
      <c r="G12" s="870">
        <v>0</v>
      </c>
      <c r="H12" s="870">
        <v>0</v>
      </c>
      <c r="I12" s="870">
        <v>0</v>
      </c>
      <c r="J12" s="871">
        <v>0</v>
      </c>
      <c r="K12" s="840"/>
    </row>
    <row r="13" spans="1:11" s="872" customFormat="1" ht="15">
      <c r="A13" s="867">
        <v>3</v>
      </c>
      <c r="B13" s="868" t="s">
        <v>497</v>
      </c>
      <c r="C13" s="869" t="s">
        <v>555</v>
      </c>
      <c r="D13" s="870">
        <v>742</v>
      </c>
      <c r="E13" s="870">
        <v>0</v>
      </c>
      <c r="F13" s="870">
        <v>0</v>
      </c>
      <c r="G13" s="870">
        <v>0</v>
      </c>
      <c r="H13" s="870">
        <v>0</v>
      </c>
      <c r="I13" s="870">
        <v>0</v>
      </c>
      <c r="J13" s="871">
        <v>0</v>
      </c>
      <c r="K13" s="840"/>
    </row>
    <row r="14" spans="1:11" s="872" customFormat="1" ht="15">
      <c r="A14" s="867">
        <v>4</v>
      </c>
      <c r="B14" s="868" t="s">
        <v>447</v>
      </c>
      <c r="C14" s="869">
        <v>0</v>
      </c>
      <c r="D14" s="870">
        <v>0</v>
      </c>
      <c r="E14" s="870">
        <v>0</v>
      </c>
      <c r="F14" s="870">
        <v>0</v>
      </c>
      <c r="G14" s="870">
        <v>0</v>
      </c>
      <c r="H14" s="870">
        <v>0</v>
      </c>
      <c r="I14" s="870">
        <v>0</v>
      </c>
      <c r="J14" s="871">
        <v>0</v>
      </c>
      <c r="K14" s="840"/>
    </row>
    <row r="15" spans="1:11" s="872" customFormat="1" ht="15">
      <c r="A15" s="867">
        <v>5</v>
      </c>
      <c r="B15" s="868" t="s">
        <v>448</v>
      </c>
      <c r="C15" s="869">
        <v>0</v>
      </c>
      <c r="D15" s="870">
        <v>0</v>
      </c>
      <c r="E15" s="870">
        <v>0</v>
      </c>
      <c r="F15" s="870">
        <v>0</v>
      </c>
      <c r="G15" s="870">
        <v>0</v>
      </c>
      <c r="H15" s="870">
        <v>0</v>
      </c>
      <c r="I15" s="870">
        <v>0</v>
      </c>
      <c r="J15" s="871">
        <v>0</v>
      </c>
      <c r="K15" s="840"/>
    </row>
    <row r="16" spans="1:11" s="872" customFormat="1" ht="15">
      <c r="A16" s="867">
        <v>6</v>
      </c>
      <c r="B16" s="868" t="s">
        <v>449</v>
      </c>
      <c r="C16" s="869">
        <v>0</v>
      </c>
      <c r="D16" s="870">
        <v>0</v>
      </c>
      <c r="E16" s="870">
        <v>0</v>
      </c>
      <c r="F16" s="870">
        <v>0</v>
      </c>
      <c r="G16" s="870">
        <v>0</v>
      </c>
      <c r="H16" s="870">
        <v>0</v>
      </c>
      <c r="I16" s="870">
        <v>0</v>
      </c>
      <c r="J16" s="871">
        <v>0</v>
      </c>
      <c r="K16" s="840"/>
    </row>
    <row r="17" spans="1:11" s="872" customFormat="1" ht="15">
      <c r="A17" s="867">
        <v>7</v>
      </c>
      <c r="B17" s="868" t="s">
        <v>450</v>
      </c>
      <c r="C17" s="869" t="s">
        <v>542</v>
      </c>
      <c r="D17" s="870">
        <v>180</v>
      </c>
      <c r="E17" s="870">
        <v>0</v>
      </c>
      <c r="F17" s="870">
        <v>0</v>
      </c>
      <c r="G17" s="870">
        <v>0</v>
      </c>
      <c r="H17" s="870">
        <v>0</v>
      </c>
      <c r="I17" s="870">
        <v>0</v>
      </c>
      <c r="J17" s="871">
        <v>0</v>
      </c>
      <c r="K17" s="840"/>
    </row>
    <row r="18" spans="1:11" s="872" customFormat="1" ht="15">
      <c r="A18" s="867">
        <v>8</v>
      </c>
      <c r="B18" s="868" t="s">
        <v>451</v>
      </c>
      <c r="C18" s="869">
        <v>0</v>
      </c>
      <c r="D18" s="870">
        <v>0</v>
      </c>
      <c r="E18" s="870">
        <v>0</v>
      </c>
      <c r="F18" s="870">
        <v>0</v>
      </c>
      <c r="G18" s="870">
        <v>0</v>
      </c>
      <c r="H18" s="870">
        <v>0</v>
      </c>
      <c r="I18" s="870">
        <v>0</v>
      </c>
      <c r="J18" s="871">
        <v>0</v>
      </c>
      <c r="K18" s="840"/>
    </row>
    <row r="19" spans="1:11" s="872" customFormat="1" ht="15">
      <c r="A19" s="867">
        <v>9</v>
      </c>
      <c r="B19" s="868" t="s">
        <v>452</v>
      </c>
      <c r="C19" s="869" t="s">
        <v>543</v>
      </c>
      <c r="D19" s="870">
        <v>832</v>
      </c>
      <c r="E19" s="870">
        <v>0</v>
      </c>
      <c r="F19" s="870">
        <v>0</v>
      </c>
      <c r="G19" s="870">
        <v>0</v>
      </c>
      <c r="H19" s="870">
        <v>0</v>
      </c>
      <c r="I19" s="870">
        <v>0</v>
      </c>
      <c r="J19" s="871">
        <v>0</v>
      </c>
      <c r="K19" s="840"/>
    </row>
    <row r="20" spans="1:11" s="872" customFormat="1" ht="15">
      <c r="A20" s="867">
        <v>10</v>
      </c>
      <c r="B20" s="868" t="s">
        <v>453</v>
      </c>
      <c r="C20" s="869" t="s">
        <v>555</v>
      </c>
      <c r="D20" s="870">
        <v>46</v>
      </c>
      <c r="E20" s="870">
        <v>0</v>
      </c>
      <c r="F20" s="870">
        <v>0</v>
      </c>
      <c r="G20" s="870">
        <v>0</v>
      </c>
      <c r="H20" s="870">
        <v>0</v>
      </c>
      <c r="I20" s="870">
        <v>0</v>
      </c>
      <c r="J20" s="871">
        <v>0</v>
      </c>
      <c r="K20" s="840"/>
    </row>
    <row r="21" spans="1:11" s="872" customFormat="1" ht="15">
      <c r="A21" s="867">
        <v>11</v>
      </c>
      <c r="B21" s="868" t="s">
        <v>454</v>
      </c>
      <c r="C21" s="869" t="s">
        <v>543</v>
      </c>
      <c r="D21" s="870">
        <v>762</v>
      </c>
      <c r="E21" s="870">
        <v>0</v>
      </c>
      <c r="F21" s="870">
        <v>0</v>
      </c>
      <c r="G21" s="870">
        <v>0</v>
      </c>
      <c r="H21" s="870">
        <v>0</v>
      </c>
      <c r="I21" s="870">
        <v>0</v>
      </c>
      <c r="J21" s="871">
        <v>0</v>
      </c>
      <c r="K21" s="840"/>
    </row>
    <row r="22" spans="1:11" s="872" customFormat="1" ht="15">
      <c r="A22" s="867">
        <v>12</v>
      </c>
      <c r="B22" s="868" t="s">
        <v>455</v>
      </c>
      <c r="C22" s="869">
        <v>0</v>
      </c>
      <c r="D22" s="870">
        <v>0</v>
      </c>
      <c r="E22" s="870">
        <v>0</v>
      </c>
      <c r="F22" s="870">
        <v>0</v>
      </c>
      <c r="G22" s="870">
        <v>0</v>
      </c>
      <c r="H22" s="870">
        <v>0</v>
      </c>
      <c r="I22" s="870">
        <v>0</v>
      </c>
      <c r="J22" s="871">
        <v>0</v>
      </c>
      <c r="K22" s="840"/>
    </row>
    <row r="23" spans="1:11" s="872" customFormat="1" ht="15">
      <c r="A23" s="867">
        <v>13</v>
      </c>
      <c r="B23" s="868" t="s">
        <v>456</v>
      </c>
      <c r="C23" s="869" t="s">
        <v>555</v>
      </c>
      <c r="D23" s="870">
        <v>465</v>
      </c>
      <c r="E23" s="870">
        <v>0</v>
      </c>
      <c r="F23" s="870">
        <v>0</v>
      </c>
      <c r="G23" s="870">
        <v>0</v>
      </c>
      <c r="H23" s="870">
        <v>0</v>
      </c>
      <c r="I23" s="870">
        <v>0</v>
      </c>
      <c r="J23" s="871">
        <v>0</v>
      </c>
      <c r="K23" s="840"/>
    </row>
    <row r="24" spans="1:11" s="872" customFormat="1" ht="15">
      <c r="A24" s="867">
        <v>14</v>
      </c>
      <c r="B24" s="868" t="s">
        <v>457</v>
      </c>
      <c r="C24" s="869" t="s">
        <v>543</v>
      </c>
      <c r="D24" s="870">
        <v>629</v>
      </c>
      <c r="E24" s="870">
        <v>0</v>
      </c>
      <c r="F24" s="870">
        <v>0</v>
      </c>
      <c r="G24" s="870">
        <v>0</v>
      </c>
      <c r="H24" s="870">
        <v>0</v>
      </c>
      <c r="I24" s="870">
        <v>0</v>
      </c>
      <c r="J24" s="871">
        <v>0</v>
      </c>
      <c r="K24" s="840"/>
    </row>
    <row r="25" spans="1:11" s="872" customFormat="1" ht="15">
      <c r="A25" s="867">
        <v>15</v>
      </c>
      <c r="B25" s="868" t="s">
        <v>458</v>
      </c>
      <c r="C25" s="869" t="s">
        <v>555</v>
      </c>
      <c r="D25" s="870">
        <v>495</v>
      </c>
      <c r="E25" s="870">
        <v>0</v>
      </c>
      <c r="F25" s="870">
        <v>0</v>
      </c>
      <c r="G25" s="870">
        <v>1485</v>
      </c>
      <c r="H25" s="870">
        <v>0</v>
      </c>
      <c r="I25" s="870">
        <v>0</v>
      </c>
      <c r="J25" s="871">
        <v>0</v>
      </c>
      <c r="K25" s="840"/>
    </row>
    <row r="26" spans="1:11" s="872" customFormat="1" ht="15">
      <c r="A26" s="867">
        <v>16</v>
      </c>
      <c r="B26" s="868" t="s">
        <v>459</v>
      </c>
      <c r="C26" s="869">
        <v>0</v>
      </c>
      <c r="D26" s="870">
        <v>0</v>
      </c>
      <c r="E26" s="870">
        <v>0</v>
      </c>
      <c r="F26" s="870">
        <v>0</v>
      </c>
      <c r="G26" s="870">
        <v>0</v>
      </c>
      <c r="H26" s="870">
        <v>0</v>
      </c>
      <c r="I26" s="870">
        <v>0</v>
      </c>
      <c r="J26" s="871">
        <v>0</v>
      </c>
      <c r="K26" s="840"/>
    </row>
    <row r="27" spans="1:11" s="872" customFormat="1" ht="15">
      <c r="A27" s="867">
        <v>17</v>
      </c>
      <c r="B27" s="868" t="s">
        <v>460</v>
      </c>
      <c r="C27" s="869" t="s">
        <v>543</v>
      </c>
      <c r="D27" s="870">
        <v>212</v>
      </c>
      <c r="E27" s="870">
        <v>0</v>
      </c>
      <c r="F27" s="870">
        <v>0</v>
      </c>
      <c r="G27" s="870">
        <v>0</v>
      </c>
      <c r="H27" s="870">
        <v>0</v>
      </c>
      <c r="I27" s="870">
        <v>0</v>
      </c>
      <c r="J27" s="871">
        <v>0</v>
      </c>
      <c r="K27" s="840"/>
    </row>
    <row r="28" spans="1:11" s="872" customFormat="1" ht="15">
      <c r="A28" s="867">
        <v>18</v>
      </c>
      <c r="B28" s="868" t="s">
        <v>461</v>
      </c>
      <c r="C28" s="869" t="s">
        <v>543</v>
      </c>
      <c r="D28" s="870">
        <v>1598</v>
      </c>
      <c r="E28" s="870">
        <v>0</v>
      </c>
      <c r="F28" s="870">
        <v>1598</v>
      </c>
      <c r="G28" s="870">
        <v>0</v>
      </c>
      <c r="H28" s="870">
        <v>0</v>
      </c>
      <c r="I28" s="870">
        <v>0</v>
      </c>
      <c r="J28" s="871">
        <v>0</v>
      </c>
      <c r="K28" s="840"/>
    </row>
    <row r="29" spans="1:11" s="872" customFormat="1" ht="15">
      <c r="A29" s="867">
        <v>19</v>
      </c>
      <c r="B29" s="868" t="s">
        <v>462</v>
      </c>
      <c r="C29" s="869" t="s">
        <v>543</v>
      </c>
      <c r="D29" s="870">
        <v>1390</v>
      </c>
      <c r="E29" s="870">
        <v>0</v>
      </c>
      <c r="F29" s="870">
        <v>0</v>
      </c>
      <c r="G29" s="870">
        <v>0</v>
      </c>
      <c r="H29" s="870">
        <v>0</v>
      </c>
      <c r="I29" s="870">
        <v>0</v>
      </c>
      <c r="J29" s="871">
        <v>0</v>
      </c>
      <c r="K29" s="840"/>
    </row>
    <row r="30" spans="1:11" s="872" customFormat="1" ht="15">
      <c r="A30" s="867">
        <v>20</v>
      </c>
      <c r="B30" s="868" t="s">
        <v>463</v>
      </c>
      <c r="C30" s="869" t="s">
        <v>543</v>
      </c>
      <c r="D30" s="870">
        <v>683</v>
      </c>
      <c r="E30" s="870">
        <v>0</v>
      </c>
      <c r="F30" s="870">
        <v>0</v>
      </c>
      <c r="G30" s="870">
        <v>0</v>
      </c>
      <c r="H30" s="870">
        <v>0</v>
      </c>
      <c r="I30" s="870">
        <v>0</v>
      </c>
      <c r="J30" s="871">
        <v>0</v>
      </c>
      <c r="K30" s="840"/>
    </row>
    <row r="31" spans="1:11" s="872" customFormat="1" ht="15">
      <c r="A31" s="867">
        <v>21</v>
      </c>
      <c r="B31" s="868" t="s">
        <v>464</v>
      </c>
      <c r="C31" s="869" t="s">
        <v>543</v>
      </c>
      <c r="D31" s="870">
        <v>1666</v>
      </c>
      <c r="E31" s="870">
        <v>0</v>
      </c>
      <c r="F31" s="870">
        <v>0</v>
      </c>
      <c r="G31" s="870">
        <v>0</v>
      </c>
      <c r="H31" s="870">
        <v>0</v>
      </c>
      <c r="I31" s="870">
        <v>0</v>
      </c>
      <c r="J31" s="871">
        <v>0</v>
      </c>
      <c r="K31" s="840"/>
    </row>
    <row r="32" spans="1:11" s="872" customFormat="1" ht="15">
      <c r="A32" s="867">
        <v>22</v>
      </c>
      <c r="B32" s="868" t="s">
        <v>465</v>
      </c>
      <c r="C32" s="869">
        <v>0</v>
      </c>
      <c r="D32" s="870">
        <v>0</v>
      </c>
      <c r="E32" s="870">
        <v>0</v>
      </c>
      <c r="F32" s="870">
        <v>0</v>
      </c>
      <c r="G32" s="870">
        <v>0</v>
      </c>
      <c r="H32" s="870">
        <v>0</v>
      </c>
      <c r="I32" s="870">
        <v>0</v>
      </c>
      <c r="J32" s="871">
        <v>0</v>
      </c>
      <c r="K32" s="840"/>
    </row>
    <row r="33" spans="1:11" s="872" customFormat="1" ht="15">
      <c r="A33" s="867">
        <v>23</v>
      </c>
      <c r="B33" s="868" t="s">
        <v>466</v>
      </c>
      <c r="C33" s="869">
        <v>0</v>
      </c>
      <c r="D33" s="870">
        <v>0</v>
      </c>
      <c r="E33" s="870">
        <v>0</v>
      </c>
      <c r="F33" s="870">
        <v>0</v>
      </c>
      <c r="G33" s="870">
        <v>0</v>
      </c>
      <c r="H33" s="870">
        <v>0</v>
      </c>
      <c r="I33" s="870">
        <v>0</v>
      </c>
      <c r="J33" s="871">
        <v>0</v>
      </c>
      <c r="K33" s="840"/>
    </row>
    <row r="34" spans="1:11" s="872" customFormat="1" ht="15">
      <c r="A34" s="867">
        <v>24</v>
      </c>
      <c r="B34" s="868" t="s">
        <v>489</v>
      </c>
      <c r="C34" s="869">
        <v>0</v>
      </c>
      <c r="D34" s="870">
        <v>0</v>
      </c>
      <c r="E34" s="870">
        <v>0</v>
      </c>
      <c r="F34" s="870">
        <v>0</v>
      </c>
      <c r="G34" s="870">
        <v>0</v>
      </c>
      <c r="H34" s="870">
        <v>0</v>
      </c>
      <c r="I34" s="870">
        <v>0</v>
      </c>
      <c r="J34" s="871">
        <v>0</v>
      </c>
      <c r="K34" s="840"/>
    </row>
    <row r="35" spans="1:11" s="872" customFormat="1" ht="15">
      <c r="A35" s="867">
        <v>25</v>
      </c>
      <c r="B35" s="868" t="s">
        <v>467</v>
      </c>
      <c r="C35" s="873">
        <v>0</v>
      </c>
      <c r="D35" s="874">
        <v>0</v>
      </c>
      <c r="E35" s="874">
        <v>0</v>
      </c>
      <c r="F35" s="874">
        <v>0</v>
      </c>
      <c r="G35" s="874">
        <v>0</v>
      </c>
      <c r="H35" s="874">
        <v>0</v>
      </c>
      <c r="I35" s="874">
        <v>0</v>
      </c>
      <c r="J35" s="871">
        <v>0</v>
      </c>
      <c r="K35" s="840"/>
    </row>
    <row r="36" spans="1:11" s="872" customFormat="1" ht="15">
      <c r="A36" s="867">
        <v>26</v>
      </c>
      <c r="B36" s="868" t="s">
        <v>468</v>
      </c>
      <c r="C36" s="873" t="s">
        <v>542</v>
      </c>
      <c r="D36" s="874">
        <v>473</v>
      </c>
      <c r="E36" s="874">
        <v>0</v>
      </c>
      <c r="F36" s="874">
        <v>0</v>
      </c>
      <c r="G36" s="874">
        <v>0</v>
      </c>
      <c r="H36" s="874">
        <v>0</v>
      </c>
      <c r="I36" s="874">
        <v>0</v>
      </c>
      <c r="J36" s="871">
        <v>0</v>
      </c>
      <c r="K36" s="840"/>
    </row>
    <row r="37" spans="1:11" s="872" customFormat="1" ht="15">
      <c r="A37" s="867">
        <v>27</v>
      </c>
      <c r="B37" s="868" t="s">
        <v>469</v>
      </c>
      <c r="C37" s="869">
        <v>0</v>
      </c>
      <c r="D37" s="870">
        <v>0</v>
      </c>
      <c r="E37" s="870">
        <v>0</v>
      </c>
      <c r="F37" s="870">
        <v>0</v>
      </c>
      <c r="G37" s="870">
        <v>0</v>
      </c>
      <c r="H37" s="870">
        <v>0</v>
      </c>
      <c r="I37" s="870">
        <v>0</v>
      </c>
      <c r="J37" s="871">
        <v>0</v>
      </c>
      <c r="K37" s="840"/>
    </row>
    <row r="38" spans="1:11" s="872" customFormat="1" ht="15">
      <c r="A38" s="867">
        <v>28</v>
      </c>
      <c r="B38" s="868" t="s">
        <v>470</v>
      </c>
      <c r="C38" s="869">
        <v>0</v>
      </c>
      <c r="D38" s="870">
        <v>0</v>
      </c>
      <c r="E38" s="870">
        <v>0</v>
      </c>
      <c r="F38" s="870">
        <v>0</v>
      </c>
      <c r="G38" s="870">
        <v>0</v>
      </c>
      <c r="H38" s="870">
        <v>0</v>
      </c>
      <c r="I38" s="870">
        <v>0</v>
      </c>
      <c r="J38" s="871">
        <v>0</v>
      </c>
      <c r="K38" s="840"/>
    </row>
    <row r="39" spans="1:11" s="872" customFormat="1" ht="15">
      <c r="A39" s="867">
        <v>29</v>
      </c>
      <c r="B39" s="868" t="s">
        <v>490</v>
      </c>
      <c r="C39" s="869">
        <v>0</v>
      </c>
      <c r="D39" s="870">
        <v>0</v>
      </c>
      <c r="E39" s="870">
        <v>0</v>
      </c>
      <c r="F39" s="870">
        <v>0</v>
      </c>
      <c r="G39" s="870">
        <v>0</v>
      </c>
      <c r="H39" s="870">
        <v>0</v>
      </c>
      <c r="I39" s="870">
        <v>0</v>
      </c>
      <c r="J39" s="871">
        <v>0</v>
      </c>
      <c r="K39" s="840"/>
    </row>
    <row r="40" spans="1:11" s="872" customFormat="1" ht="15">
      <c r="A40" s="867">
        <v>30</v>
      </c>
      <c r="B40" s="868" t="s">
        <v>471</v>
      </c>
      <c r="C40" s="869">
        <v>0</v>
      </c>
      <c r="D40" s="870">
        <v>0</v>
      </c>
      <c r="E40" s="870">
        <v>0</v>
      </c>
      <c r="F40" s="870">
        <v>0</v>
      </c>
      <c r="G40" s="870">
        <v>0</v>
      </c>
      <c r="H40" s="870">
        <v>0</v>
      </c>
      <c r="I40" s="870">
        <v>0</v>
      </c>
      <c r="J40" s="871">
        <v>0</v>
      </c>
      <c r="K40" s="840"/>
    </row>
    <row r="41" spans="1:11" s="872" customFormat="1" ht="15">
      <c r="A41" s="867">
        <v>31</v>
      </c>
      <c r="B41" s="868" t="s">
        <v>472</v>
      </c>
      <c r="C41" s="869" t="s">
        <v>542</v>
      </c>
      <c r="D41" s="870">
        <v>1548</v>
      </c>
      <c r="E41" s="870">
        <v>0</v>
      </c>
      <c r="F41" s="870">
        <v>0</v>
      </c>
      <c r="G41" s="870">
        <v>0</v>
      </c>
      <c r="H41" s="870">
        <v>179</v>
      </c>
      <c r="I41" s="870">
        <v>0</v>
      </c>
      <c r="J41" s="871">
        <v>0</v>
      </c>
      <c r="K41" s="840"/>
    </row>
    <row r="42" spans="1:11" s="872" customFormat="1" ht="15">
      <c r="A42" s="867">
        <v>32</v>
      </c>
      <c r="B42" s="868" t="s">
        <v>473</v>
      </c>
      <c r="C42" s="869">
        <v>0</v>
      </c>
      <c r="D42" s="870">
        <v>0</v>
      </c>
      <c r="E42" s="870">
        <v>0</v>
      </c>
      <c r="F42" s="870">
        <v>0</v>
      </c>
      <c r="G42" s="870">
        <v>0</v>
      </c>
      <c r="H42" s="870">
        <v>0</v>
      </c>
      <c r="I42" s="870">
        <v>0</v>
      </c>
      <c r="J42" s="871">
        <v>0</v>
      </c>
      <c r="K42" s="840"/>
    </row>
    <row r="43" spans="1:11" s="872" customFormat="1" ht="15">
      <c r="A43" s="867">
        <v>33</v>
      </c>
      <c r="B43" s="868" t="s">
        <v>474</v>
      </c>
      <c r="C43" s="869">
        <v>0</v>
      </c>
      <c r="D43" s="870">
        <v>0</v>
      </c>
      <c r="E43" s="870">
        <v>0</v>
      </c>
      <c r="F43" s="870">
        <v>0</v>
      </c>
      <c r="G43" s="870">
        <v>0</v>
      </c>
      <c r="H43" s="870">
        <v>0</v>
      </c>
      <c r="I43" s="870">
        <v>0</v>
      </c>
      <c r="J43" s="871">
        <v>0</v>
      </c>
      <c r="K43" s="840"/>
    </row>
    <row r="44" spans="1:11" s="872" customFormat="1" ht="15">
      <c r="A44" s="867">
        <v>34</v>
      </c>
      <c r="B44" s="868" t="s">
        <v>475</v>
      </c>
      <c r="C44" s="869">
        <v>0</v>
      </c>
      <c r="D44" s="870">
        <v>0</v>
      </c>
      <c r="E44" s="870">
        <v>0</v>
      </c>
      <c r="F44" s="870">
        <v>0</v>
      </c>
      <c r="G44" s="870">
        <v>0</v>
      </c>
      <c r="H44" s="870">
        <v>0</v>
      </c>
      <c r="I44" s="870">
        <v>0</v>
      </c>
      <c r="J44" s="871">
        <v>0</v>
      </c>
      <c r="K44" s="840"/>
    </row>
    <row r="45" spans="1:11" s="872" customFormat="1" ht="15">
      <c r="A45" s="867">
        <v>35</v>
      </c>
      <c r="B45" s="868" t="s">
        <v>476</v>
      </c>
      <c r="C45" s="869" t="s">
        <v>542</v>
      </c>
      <c r="D45" s="870">
        <v>2692</v>
      </c>
      <c r="E45" s="870">
        <v>0</v>
      </c>
      <c r="F45" s="870">
        <v>0</v>
      </c>
      <c r="G45" s="870">
        <v>0</v>
      </c>
      <c r="H45" s="870">
        <v>0</v>
      </c>
      <c r="I45" s="870">
        <v>0</v>
      </c>
      <c r="J45" s="871">
        <v>0</v>
      </c>
      <c r="K45" s="840"/>
    </row>
    <row r="46" spans="1:11" s="872" customFormat="1" ht="15">
      <c r="A46" s="867">
        <v>36</v>
      </c>
      <c r="B46" s="868" t="s">
        <v>491</v>
      </c>
      <c r="C46" s="869">
        <v>0</v>
      </c>
      <c r="D46" s="870">
        <v>0</v>
      </c>
      <c r="E46" s="870">
        <v>0</v>
      </c>
      <c r="F46" s="870">
        <v>0</v>
      </c>
      <c r="G46" s="870">
        <v>0</v>
      </c>
      <c r="H46" s="870">
        <v>0</v>
      </c>
      <c r="I46" s="870">
        <v>0</v>
      </c>
      <c r="J46" s="871">
        <v>0</v>
      </c>
      <c r="K46" s="840"/>
    </row>
    <row r="47" spans="1:11" s="872" customFormat="1" ht="15">
      <c r="A47" s="867">
        <v>37</v>
      </c>
      <c r="B47" s="868" t="s">
        <v>477</v>
      </c>
      <c r="C47" s="869">
        <v>0</v>
      </c>
      <c r="D47" s="870">
        <v>0</v>
      </c>
      <c r="E47" s="870">
        <v>0</v>
      </c>
      <c r="F47" s="870">
        <v>0</v>
      </c>
      <c r="G47" s="870">
        <v>0</v>
      </c>
      <c r="H47" s="870">
        <v>0</v>
      </c>
      <c r="I47" s="870">
        <v>0</v>
      </c>
      <c r="J47" s="871">
        <v>0</v>
      </c>
      <c r="K47" s="840"/>
    </row>
    <row r="48" spans="1:11" s="872" customFormat="1" ht="15">
      <c r="A48" s="867">
        <v>38</v>
      </c>
      <c r="B48" s="868" t="s">
        <v>478</v>
      </c>
      <c r="C48" s="869" t="s">
        <v>542</v>
      </c>
      <c r="D48" s="870">
        <v>908</v>
      </c>
      <c r="E48" s="870">
        <v>0</v>
      </c>
      <c r="F48" s="870">
        <v>0</v>
      </c>
      <c r="G48" s="870">
        <v>0</v>
      </c>
      <c r="H48" s="870">
        <v>0</v>
      </c>
      <c r="I48" s="870">
        <v>0</v>
      </c>
      <c r="J48" s="871">
        <v>0</v>
      </c>
      <c r="K48" s="840"/>
    </row>
    <row r="49" spans="1:11" s="872" customFormat="1" ht="15">
      <c r="A49" s="867">
        <v>39</v>
      </c>
      <c r="B49" s="868" t="s">
        <v>479</v>
      </c>
      <c r="C49" s="869" t="s">
        <v>542</v>
      </c>
      <c r="D49" s="870">
        <v>2237</v>
      </c>
      <c r="E49" s="870">
        <v>0</v>
      </c>
      <c r="F49" s="870">
        <v>0</v>
      </c>
      <c r="G49" s="870">
        <v>0</v>
      </c>
      <c r="H49" s="870">
        <v>0</v>
      </c>
      <c r="I49" s="870">
        <v>0</v>
      </c>
      <c r="J49" s="871">
        <v>0</v>
      </c>
      <c r="K49" s="840"/>
    </row>
    <row r="50" spans="1:11" s="872" customFormat="1" ht="15">
      <c r="A50" s="867">
        <v>40</v>
      </c>
      <c r="B50" s="868" t="s">
        <v>480</v>
      </c>
      <c r="C50" s="869">
        <v>0</v>
      </c>
      <c r="D50" s="870">
        <v>0</v>
      </c>
      <c r="E50" s="870">
        <v>0</v>
      </c>
      <c r="F50" s="870">
        <v>0</v>
      </c>
      <c r="G50" s="870">
        <v>0</v>
      </c>
      <c r="H50" s="870">
        <v>0</v>
      </c>
      <c r="I50" s="870">
        <v>0</v>
      </c>
      <c r="J50" s="871">
        <v>0</v>
      </c>
      <c r="K50" s="840"/>
    </row>
    <row r="51" spans="1:11" s="872" customFormat="1" ht="15">
      <c r="A51" s="867">
        <v>41</v>
      </c>
      <c r="B51" s="868" t="s">
        <v>481</v>
      </c>
      <c r="C51" s="869" t="s">
        <v>555</v>
      </c>
      <c r="D51" s="870">
        <v>31</v>
      </c>
      <c r="E51" s="870">
        <v>0</v>
      </c>
      <c r="F51" s="870">
        <v>0</v>
      </c>
      <c r="G51" s="870">
        <v>0</v>
      </c>
      <c r="H51" s="870">
        <v>0</v>
      </c>
      <c r="I51" s="870">
        <v>0</v>
      </c>
      <c r="J51" s="871">
        <v>0</v>
      </c>
      <c r="K51" s="840"/>
    </row>
    <row r="52" spans="1:11" s="872" customFormat="1" ht="15">
      <c r="A52" s="867">
        <v>42</v>
      </c>
      <c r="B52" s="868" t="s">
        <v>482</v>
      </c>
      <c r="C52" s="869" t="s">
        <v>555</v>
      </c>
      <c r="D52" s="870">
        <v>1446</v>
      </c>
      <c r="E52" s="870">
        <v>0</v>
      </c>
      <c r="F52" s="870">
        <v>0</v>
      </c>
      <c r="G52" s="870">
        <v>0</v>
      </c>
      <c r="H52" s="870">
        <v>678</v>
      </c>
      <c r="I52" s="870">
        <v>0</v>
      </c>
      <c r="J52" s="871">
        <v>0</v>
      </c>
      <c r="K52" s="840"/>
    </row>
    <row r="53" spans="1:11" s="872" customFormat="1" ht="15">
      <c r="A53" s="867">
        <v>43</v>
      </c>
      <c r="B53" s="868" t="s">
        <v>483</v>
      </c>
      <c r="C53" s="869">
        <v>0</v>
      </c>
      <c r="D53" s="870">
        <v>0</v>
      </c>
      <c r="E53" s="870">
        <v>0</v>
      </c>
      <c r="F53" s="870">
        <v>0</v>
      </c>
      <c r="G53" s="870">
        <v>0</v>
      </c>
      <c r="H53" s="870">
        <v>0</v>
      </c>
      <c r="I53" s="870">
        <v>0</v>
      </c>
      <c r="J53" s="871">
        <v>0</v>
      </c>
      <c r="K53" s="840"/>
    </row>
    <row r="54" spans="1:11" s="872" customFormat="1" ht="15">
      <c r="A54" s="867">
        <v>44</v>
      </c>
      <c r="B54" s="868" t="s">
        <v>484</v>
      </c>
      <c r="C54" s="869" t="s">
        <v>543</v>
      </c>
      <c r="D54" s="870">
        <v>1214</v>
      </c>
      <c r="E54" s="870">
        <v>0</v>
      </c>
      <c r="F54" s="870">
        <v>0</v>
      </c>
      <c r="G54" s="870">
        <v>0</v>
      </c>
      <c r="H54" s="870">
        <v>0</v>
      </c>
      <c r="I54" s="870">
        <v>0</v>
      </c>
      <c r="J54" s="871">
        <v>0</v>
      </c>
      <c r="K54" s="840"/>
    </row>
    <row r="55" spans="1:11" s="872" customFormat="1" ht="15">
      <c r="A55" s="867">
        <v>45</v>
      </c>
      <c r="B55" s="868" t="s">
        <v>485</v>
      </c>
      <c r="C55" s="869">
        <v>0</v>
      </c>
      <c r="D55" s="870">
        <v>0</v>
      </c>
      <c r="E55" s="870">
        <v>0</v>
      </c>
      <c r="F55" s="870">
        <v>0</v>
      </c>
      <c r="G55" s="870">
        <v>0</v>
      </c>
      <c r="H55" s="870">
        <v>0</v>
      </c>
      <c r="I55" s="870">
        <v>0</v>
      </c>
      <c r="J55" s="871">
        <v>0</v>
      </c>
      <c r="K55" s="840"/>
    </row>
    <row r="56" spans="1:11" s="872" customFormat="1" ht="15">
      <c r="A56" s="867">
        <v>46</v>
      </c>
      <c r="B56" s="868" t="s">
        <v>486</v>
      </c>
      <c r="C56" s="869" t="s">
        <v>543</v>
      </c>
      <c r="D56" s="870">
        <v>28</v>
      </c>
      <c r="E56" s="870">
        <v>0</v>
      </c>
      <c r="F56" s="870">
        <v>0</v>
      </c>
      <c r="G56" s="870">
        <v>0</v>
      </c>
      <c r="H56" s="870">
        <v>0</v>
      </c>
      <c r="I56" s="870">
        <v>0</v>
      </c>
      <c r="J56" s="871">
        <v>0</v>
      </c>
      <c r="K56" s="840"/>
    </row>
    <row r="57" spans="1:11" s="872" customFormat="1" ht="15">
      <c r="A57" s="867">
        <v>47</v>
      </c>
      <c r="B57" s="868" t="s">
        <v>487</v>
      </c>
      <c r="C57" s="869" t="s">
        <v>543</v>
      </c>
      <c r="D57" s="870">
        <v>2031</v>
      </c>
      <c r="E57" s="870">
        <v>0</v>
      </c>
      <c r="F57" s="870">
        <v>0</v>
      </c>
      <c r="G57" s="870">
        <v>0</v>
      </c>
      <c r="H57" s="870">
        <v>0</v>
      </c>
      <c r="I57" s="870">
        <v>0</v>
      </c>
      <c r="J57" s="871">
        <v>0</v>
      </c>
      <c r="K57" s="840"/>
    </row>
    <row r="58" spans="1:11" s="872" customFormat="1" ht="15">
      <c r="A58" s="867">
        <v>48</v>
      </c>
      <c r="B58" s="868" t="s">
        <v>492</v>
      </c>
      <c r="C58" s="869">
        <v>0</v>
      </c>
      <c r="D58" s="870">
        <v>0</v>
      </c>
      <c r="E58" s="870">
        <v>0</v>
      </c>
      <c r="F58" s="870">
        <v>0</v>
      </c>
      <c r="G58" s="870">
        <v>0</v>
      </c>
      <c r="H58" s="870">
        <v>0</v>
      </c>
      <c r="I58" s="870">
        <v>0</v>
      </c>
      <c r="J58" s="871">
        <v>0</v>
      </c>
      <c r="K58" s="840"/>
    </row>
    <row r="59" spans="1:11" s="872" customFormat="1" ht="15">
      <c r="A59" s="867">
        <v>49</v>
      </c>
      <c r="B59" s="868" t="s">
        <v>493</v>
      </c>
      <c r="C59" s="869">
        <v>0</v>
      </c>
      <c r="D59" s="870">
        <v>0</v>
      </c>
      <c r="E59" s="870">
        <v>0</v>
      </c>
      <c r="F59" s="870">
        <v>0</v>
      </c>
      <c r="G59" s="870">
        <v>0</v>
      </c>
      <c r="H59" s="870">
        <v>0</v>
      </c>
      <c r="I59" s="870">
        <v>0</v>
      </c>
      <c r="J59" s="871">
        <v>0</v>
      </c>
      <c r="K59" s="840"/>
    </row>
    <row r="60" spans="1:11" s="872" customFormat="1" ht="15">
      <c r="A60" s="867">
        <v>50</v>
      </c>
      <c r="B60" s="868" t="s">
        <v>488</v>
      </c>
      <c r="C60" s="869">
        <v>0</v>
      </c>
      <c r="D60" s="870">
        <v>0</v>
      </c>
      <c r="E60" s="870">
        <v>0</v>
      </c>
      <c r="F60" s="870">
        <v>0</v>
      </c>
      <c r="G60" s="870">
        <v>0</v>
      </c>
      <c r="H60" s="870">
        <v>0</v>
      </c>
      <c r="I60" s="870">
        <v>0</v>
      </c>
      <c r="J60" s="871">
        <v>0</v>
      </c>
      <c r="K60" s="840">
        <f>G60+H60</f>
        <v>0</v>
      </c>
    </row>
    <row r="61" spans="1:11" s="872" customFormat="1" ht="15">
      <c r="A61" s="867">
        <v>51</v>
      </c>
      <c r="B61" s="868" t="s">
        <v>494</v>
      </c>
      <c r="C61" s="869" t="s">
        <v>542</v>
      </c>
      <c r="D61" s="870">
        <v>159</v>
      </c>
      <c r="E61" s="870">
        <v>0</v>
      </c>
      <c r="F61" s="870">
        <v>0</v>
      </c>
      <c r="G61" s="870">
        <v>0</v>
      </c>
      <c r="H61" s="870">
        <v>0</v>
      </c>
      <c r="I61" s="870">
        <v>0</v>
      </c>
      <c r="J61" s="871">
        <v>0</v>
      </c>
      <c r="K61" s="840"/>
    </row>
    <row r="62" spans="1:11" s="911" customFormat="1" ht="15.75">
      <c r="A62" s="1462" t="s">
        <v>9</v>
      </c>
      <c r="B62" s="1463"/>
      <c r="C62" s="907">
        <f>SUM(C11:C61)</f>
        <v>0</v>
      </c>
      <c r="D62" s="908">
        <f t="shared" ref="D62:J62" si="0">SUM(D11:D61)</f>
        <v>22467</v>
      </c>
      <c r="E62" s="908">
        <f t="shared" si="0"/>
        <v>0</v>
      </c>
      <c r="F62" s="908">
        <f t="shared" si="0"/>
        <v>1598</v>
      </c>
      <c r="G62" s="908">
        <f t="shared" si="0"/>
        <v>1485</v>
      </c>
      <c r="H62" s="908">
        <f t="shared" si="0"/>
        <v>857</v>
      </c>
      <c r="I62" s="908">
        <f t="shared" si="0"/>
        <v>0</v>
      </c>
      <c r="J62" s="909">
        <f t="shared" si="0"/>
        <v>0</v>
      </c>
      <c r="K62" s="910"/>
    </row>
    <row r="63" spans="1:11" ht="15">
      <c r="A63" s="855"/>
      <c r="B63" s="855"/>
      <c r="C63" s="875"/>
      <c r="D63" s="875"/>
      <c r="E63" s="875"/>
      <c r="F63" s="875"/>
      <c r="G63" s="875"/>
      <c r="H63" s="875"/>
      <c r="I63" s="875"/>
      <c r="J63" s="876"/>
    </row>
    <row r="64" spans="1:11" ht="15">
      <c r="A64" s="855"/>
      <c r="B64" s="855"/>
      <c r="C64" s="875"/>
      <c r="D64" s="875"/>
      <c r="E64" s="875"/>
      <c r="F64" s="875"/>
      <c r="G64" s="875"/>
      <c r="H64" s="875"/>
      <c r="I64" s="875"/>
      <c r="J64" s="876"/>
    </row>
    <row r="66" spans="1:9">
      <c r="A66" s="877"/>
      <c r="B66" s="877"/>
      <c r="C66" s="877"/>
      <c r="D66" s="877"/>
      <c r="E66" s="877"/>
      <c r="H66" s="878" t="s">
        <v>6</v>
      </c>
    </row>
    <row r="67" spans="1:9" ht="15" customHeight="1">
      <c r="A67" s="877"/>
      <c r="B67" s="877"/>
      <c r="C67" s="877"/>
      <c r="D67" s="877"/>
      <c r="E67" s="877"/>
      <c r="H67" s="1464" t="s">
        <v>7</v>
      </c>
      <c r="I67" s="1464"/>
    </row>
    <row r="68" spans="1:9" ht="15" customHeight="1">
      <c r="A68" s="877"/>
      <c r="B68" s="877"/>
      <c r="C68" s="877"/>
      <c r="D68" s="877"/>
      <c r="E68" s="877"/>
      <c r="H68" s="1464" t="s">
        <v>56</v>
      </c>
      <c r="I68" s="1464"/>
    </row>
    <row r="69" spans="1:9">
      <c r="A69" s="877" t="s">
        <v>5</v>
      </c>
      <c r="C69" s="877"/>
      <c r="D69" s="877"/>
      <c r="E69" s="877"/>
      <c r="H69" s="879" t="s">
        <v>55</v>
      </c>
    </row>
  </sheetData>
  <mergeCells count="20">
    <mergeCell ref="H67:I67"/>
    <mergeCell ref="H68:I68"/>
    <mergeCell ref="I6:I9"/>
    <mergeCell ref="J6:J9"/>
    <mergeCell ref="F7:F9"/>
    <mergeCell ref="G7:G9"/>
    <mergeCell ref="H7:H9"/>
    <mergeCell ref="A62:B62"/>
    <mergeCell ref="A6:A9"/>
    <mergeCell ref="B6:B9"/>
    <mergeCell ref="C6:C9"/>
    <mergeCell ref="D6:D9"/>
    <mergeCell ref="E6:E9"/>
    <mergeCell ref="F6:H6"/>
    <mergeCell ref="I1:J1"/>
    <mergeCell ref="A2:J2"/>
    <mergeCell ref="A3:J3"/>
    <mergeCell ref="A4:J4"/>
    <mergeCell ref="A5:C5"/>
    <mergeCell ref="I5:J5"/>
  </mergeCells>
  <printOptions horizontalCentered="1"/>
  <pageMargins left="0.16" right="0.16" top="0.34" bottom="0" header="0.43" footer="0.15"/>
  <pageSetup paperSize="9" scale="89" orientation="landscape" r:id="rId1"/>
  <rowBreaks count="1" manualBreakCount="1">
    <brk id="35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view="pageBreakPreview" zoomScale="115" zoomScaleSheetLayoutView="115" workbookViewId="0">
      <pane ySplit="7" topLeftCell="A44" activePane="bottomLeft" state="frozen"/>
      <selection pane="bottomLeft" activeCell="I17" sqref="I17"/>
    </sheetView>
  </sheetViews>
  <sheetFormatPr defaultRowHeight="12.75"/>
  <cols>
    <col min="1" max="1" width="12.28515625" style="367" customWidth="1"/>
    <col min="2" max="2" width="10.42578125" style="953" customWidth="1"/>
    <col min="3" max="3" width="13.42578125" style="367" customWidth="1"/>
    <col min="4" max="4" width="11.28515625" style="953" customWidth="1"/>
    <col min="5" max="5" width="11" style="953" customWidth="1"/>
    <col min="6" max="6" width="11.5703125" style="953" customWidth="1"/>
    <col min="7" max="7" width="12" style="953" customWidth="1"/>
    <col min="8" max="8" width="19.85546875" style="953" customWidth="1"/>
    <col min="9" max="9" width="16.42578125" style="953" customWidth="1"/>
    <col min="10" max="10" width="15.140625" style="953" customWidth="1"/>
    <col min="11" max="256" width="9.140625" style="367"/>
    <col min="257" max="257" width="12.28515625" style="367" customWidth="1"/>
    <col min="258" max="258" width="10.42578125" style="367" customWidth="1"/>
    <col min="259" max="259" width="13.42578125" style="367" customWidth="1"/>
    <col min="260" max="260" width="11.28515625" style="367" customWidth="1"/>
    <col min="261" max="261" width="11" style="367" customWidth="1"/>
    <col min="262" max="262" width="11.5703125" style="367" customWidth="1"/>
    <col min="263" max="263" width="12" style="367" customWidth="1"/>
    <col min="264" max="264" width="19.85546875" style="367" customWidth="1"/>
    <col min="265" max="265" width="16.42578125" style="367" customWidth="1"/>
    <col min="266" max="266" width="15.140625" style="367" customWidth="1"/>
    <col min="267" max="512" width="9.140625" style="367"/>
    <col min="513" max="513" width="12.28515625" style="367" customWidth="1"/>
    <col min="514" max="514" width="10.42578125" style="367" customWidth="1"/>
    <col min="515" max="515" width="13.42578125" style="367" customWidth="1"/>
    <col min="516" max="516" width="11.28515625" style="367" customWidth="1"/>
    <col min="517" max="517" width="11" style="367" customWidth="1"/>
    <col min="518" max="518" width="11.5703125" style="367" customWidth="1"/>
    <col min="519" max="519" width="12" style="367" customWidth="1"/>
    <col min="520" max="520" width="19.85546875" style="367" customWidth="1"/>
    <col min="521" max="521" width="16.42578125" style="367" customWidth="1"/>
    <col min="522" max="522" width="15.140625" style="367" customWidth="1"/>
    <col min="523" max="768" width="9.140625" style="367"/>
    <col min="769" max="769" width="12.28515625" style="367" customWidth="1"/>
    <col min="770" max="770" width="10.42578125" style="367" customWidth="1"/>
    <col min="771" max="771" width="13.42578125" style="367" customWidth="1"/>
    <col min="772" max="772" width="11.28515625" style="367" customWidth="1"/>
    <col min="773" max="773" width="11" style="367" customWidth="1"/>
    <col min="774" max="774" width="11.5703125" style="367" customWidth="1"/>
    <col min="775" max="775" width="12" style="367" customWidth="1"/>
    <col min="776" max="776" width="19.85546875" style="367" customWidth="1"/>
    <col min="777" max="777" width="16.42578125" style="367" customWidth="1"/>
    <col min="778" max="778" width="15.140625" style="367" customWidth="1"/>
    <col min="779" max="1024" width="9.140625" style="367"/>
    <col min="1025" max="1025" width="12.28515625" style="367" customWidth="1"/>
    <col min="1026" max="1026" width="10.42578125" style="367" customWidth="1"/>
    <col min="1027" max="1027" width="13.42578125" style="367" customWidth="1"/>
    <col min="1028" max="1028" width="11.28515625" style="367" customWidth="1"/>
    <col min="1029" max="1029" width="11" style="367" customWidth="1"/>
    <col min="1030" max="1030" width="11.5703125" style="367" customWidth="1"/>
    <col min="1031" max="1031" width="12" style="367" customWidth="1"/>
    <col min="1032" max="1032" width="19.85546875" style="367" customWidth="1"/>
    <col min="1033" max="1033" width="16.42578125" style="367" customWidth="1"/>
    <col min="1034" max="1034" width="15.140625" style="367" customWidth="1"/>
    <col min="1035" max="1280" width="9.140625" style="367"/>
    <col min="1281" max="1281" width="12.28515625" style="367" customWidth="1"/>
    <col min="1282" max="1282" width="10.42578125" style="367" customWidth="1"/>
    <col min="1283" max="1283" width="13.42578125" style="367" customWidth="1"/>
    <col min="1284" max="1284" width="11.28515625" style="367" customWidth="1"/>
    <col min="1285" max="1285" width="11" style="367" customWidth="1"/>
    <col min="1286" max="1286" width="11.5703125" style="367" customWidth="1"/>
    <col min="1287" max="1287" width="12" style="367" customWidth="1"/>
    <col min="1288" max="1288" width="19.85546875" style="367" customWidth="1"/>
    <col min="1289" max="1289" width="16.42578125" style="367" customWidth="1"/>
    <col min="1290" max="1290" width="15.140625" style="367" customWidth="1"/>
    <col min="1291" max="1536" width="9.140625" style="367"/>
    <col min="1537" max="1537" width="12.28515625" style="367" customWidth="1"/>
    <col min="1538" max="1538" width="10.42578125" style="367" customWidth="1"/>
    <col min="1539" max="1539" width="13.42578125" style="367" customWidth="1"/>
    <col min="1540" max="1540" width="11.28515625" style="367" customWidth="1"/>
    <col min="1541" max="1541" width="11" style="367" customWidth="1"/>
    <col min="1542" max="1542" width="11.5703125" style="367" customWidth="1"/>
    <col min="1543" max="1543" width="12" style="367" customWidth="1"/>
    <col min="1544" max="1544" width="19.85546875" style="367" customWidth="1"/>
    <col min="1545" max="1545" width="16.42578125" style="367" customWidth="1"/>
    <col min="1546" max="1546" width="15.140625" style="367" customWidth="1"/>
    <col min="1547" max="1792" width="9.140625" style="367"/>
    <col min="1793" max="1793" width="12.28515625" style="367" customWidth="1"/>
    <col min="1794" max="1794" width="10.42578125" style="367" customWidth="1"/>
    <col min="1795" max="1795" width="13.42578125" style="367" customWidth="1"/>
    <col min="1796" max="1796" width="11.28515625" style="367" customWidth="1"/>
    <col min="1797" max="1797" width="11" style="367" customWidth="1"/>
    <col min="1798" max="1798" width="11.5703125" style="367" customWidth="1"/>
    <col min="1799" max="1799" width="12" style="367" customWidth="1"/>
    <col min="1800" max="1800" width="19.85546875" style="367" customWidth="1"/>
    <col min="1801" max="1801" width="16.42578125" style="367" customWidth="1"/>
    <col min="1802" max="1802" width="15.140625" style="367" customWidth="1"/>
    <col min="1803" max="2048" width="9.140625" style="367"/>
    <col min="2049" max="2049" width="12.28515625" style="367" customWidth="1"/>
    <col min="2050" max="2050" width="10.42578125" style="367" customWidth="1"/>
    <col min="2051" max="2051" width="13.42578125" style="367" customWidth="1"/>
    <col min="2052" max="2052" width="11.28515625" style="367" customWidth="1"/>
    <col min="2053" max="2053" width="11" style="367" customWidth="1"/>
    <col min="2054" max="2054" width="11.5703125" style="367" customWidth="1"/>
    <col min="2055" max="2055" width="12" style="367" customWidth="1"/>
    <col min="2056" max="2056" width="19.85546875" style="367" customWidth="1"/>
    <col min="2057" max="2057" width="16.42578125" style="367" customWidth="1"/>
    <col min="2058" max="2058" width="15.140625" style="367" customWidth="1"/>
    <col min="2059" max="2304" width="9.140625" style="367"/>
    <col min="2305" max="2305" width="12.28515625" style="367" customWidth="1"/>
    <col min="2306" max="2306" width="10.42578125" style="367" customWidth="1"/>
    <col min="2307" max="2307" width="13.42578125" style="367" customWidth="1"/>
    <col min="2308" max="2308" width="11.28515625" style="367" customWidth="1"/>
    <col min="2309" max="2309" width="11" style="367" customWidth="1"/>
    <col min="2310" max="2310" width="11.5703125" style="367" customWidth="1"/>
    <col min="2311" max="2311" width="12" style="367" customWidth="1"/>
    <col min="2312" max="2312" width="19.85546875" style="367" customWidth="1"/>
    <col min="2313" max="2313" width="16.42578125" style="367" customWidth="1"/>
    <col min="2314" max="2314" width="15.140625" style="367" customWidth="1"/>
    <col min="2315" max="2560" width="9.140625" style="367"/>
    <col min="2561" max="2561" width="12.28515625" style="367" customWidth="1"/>
    <col min="2562" max="2562" width="10.42578125" style="367" customWidth="1"/>
    <col min="2563" max="2563" width="13.42578125" style="367" customWidth="1"/>
    <col min="2564" max="2564" width="11.28515625" style="367" customWidth="1"/>
    <col min="2565" max="2565" width="11" style="367" customWidth="1"/>
    <col min="2566" max="2566" width="11.5703125" style="367" customWidth="1"/>
    <col min="2567" max="2567" width="12" style="367" customWidth="1"/>
    <col min="2568" max="2568" width="19.85546875" style="367" customWidth="1"/>
    <col min="2569" max="2569" width="16.42578125" style="367" customWidth="1"/>
    <col min="2570" max="2570" width="15.140625" style="367" customWidth="1"/>
    <col min="2571" max="2816" width="9.140625" style="367"/>
    <col min="2817" max="2817" width="12.28515625" style="367" customWidth="1"/>
    <col min="2818" max="2818" width="10.42578125" style="367" customWidth="1"/>
    <col min="2819" max="2819" width="13.42578125" style="367" customWidth="1"/>
    <col min="2820" max="2820" width="11.28515625" style="367" customWidth="1"/>
    <col min="2821" max="2821" width="11" style="367" customWidth="1"/>
    <col min="2822" max="2822" width="11.5703125" style="367" customWidth="1"/>
    <col min="2823" max="2823" width="12" style="367" customWidth="1"/>
    <col min="2824" max="2824" width="19.85546875" style="367" customWidth="1"/>
    <col min="2825" max="2825" width="16.42578125" style="367" customWidth="1"/>
    <col min="2826" max="2826" width="15.140625" style="367" customWidth="1"/>
    <col min="2827" max="3072" width="9.140625" style="367"/>
    <col min="3073" max="3073" width="12.28515625" style="367" customWidth="1"/>
    <col min="3074" max="3074" width="10.42578125" style="367" customWidth="1"/>
    <col min="3075" max="3075" width="13.42578125" style="367" customWidth="1"/>
    <col min="3076" max="3076" width="11.28515625" style="367" customWidth="1"/>
    <col min="3077" max="3077" width="11" style="367" customWidth="1"/>
    <col min="3078" max="3078" width="11.5703125" style="367" customWidth="1"/>
    <col min="3079" max="3079" width="12" style="367" customWidth="1"/>
    <col min="3080" max="3080" width="19.85546875" style="367" customWidth="1"/>
    <col min="3081" max="3081" width="16.42578125" style="367" customWidth="1"/>
    <col min="3082" max="3082" width="15.140625" style="367" customWidth="1"/>
    <col min="3083" max="3328" width="9.140625" style="367"/>
    <col min="3329" max="3329" width="12.28515625" style="367" customWidth="1"/>
    <col min="3330" max="3330" width="10.42578125" style="367" customWidth="1"/>
    <col min="3331" max="3331" width="13.42578125" style="367" customWidth="1"/>
    <col min="3332" max="3332" width="11.28515625" style="367" customWidth="1"/>
    <col min="3333" max="3333" width="11" style="367" customWidth="1"/>
    <col min="3334" max="3334" width="11.5703125" style="367" customWidth="1"/>
    <col min="3335" max="3335" width="12" style="367" customWidth="1"/>
    <col min="3336" max="3336" width="19.85546875" style="367" customWidth="1"/>
    <col min="3337" max="3337" width="16.42578125" style="367" customWidth="1"/>
    <col min="3338" max="3338" width="15.140625" style="367" customWidth="1"/>
    <col min="3339" max="3584" width="9.140625" style="367"/>
    <col min="3585" max="3585" width="12.28515625" style="367" customWidth="1"/>
    <col min="3586" max="3586" width="10.42578125" style="367" customWidth="1"/>
    <col min="3587" max="3587" width="13.42578125" style="367" customWidth="1"/>
    <col min="3588" max="3588" width="11.28515625" style="367" customWidth="1"/>
    <col min="3589" max="3589" width="11" style="367" customWidth="1"/>
    <col min="3590" max="3590" width="11.5703125" style="367" customWidth="1"/>
    <col min="3591" max="3591" width="12" style="367" customWidth="1"/>
    <col min="3592" max="3592" width="19.85546875" style="367" customWidth="1"/>
    <col min="3593" max="3593" width="16.42578125" style="367" customWidth="1"/>
    <col min="3594" max="3594" width="15.140625" style="367" customWidth="1"/>
    <col min="3595" max="3840" width="9.140625" style="367"/>
    <col min="3841" max="3841" width="12.28515625" style="367" customWidth="1"/>
    <col min="3842" max="3842" width="10.42578125" style="367" customWidth="1"/>
    <col min="3843" max="3843" width="13.42578125" style="367" customWidth="1"/>
    <col min="3844" max="3844" width="11.28515625" style="367" customWidth="1"/>
    <col min="3845" max="3845" width="11" style="367" customWidth="1"/>
    <col min="3846" max="3846" width="11.5703125" style="367" customWidth="1"/>
    <col min="3847" max="3847" width="12" style="367" customWidth="1"/>
    <col min="3848" max="3848" width="19.85546875" style="367" customWidth="1"/>
    <col min="3849" max="3849" width="16.42578125" style="367" customWidth="1"/>
    <col min="3850" max="3850" width="15.140625" style="367" customWidth="1"/>
    <col min="3851" max="4096" width="9.140625" style="367"/>
    <col min="4097" max="4097" width="12.28515625" style="367" customWidth="1"/>
    <col min="4098" max="4098" width="10.42578125" style="367" customWidth="1"/>
    <col min="4099" max="4099" width="13.42578125" style="367" customWidth="1"/>
    <col min="4100" max="4100" width="11.28515625" style="367" customWidth="1"/>
    <col min="4101" max="4101" width="11" style="367" customWidth="1"/>
    <col min="4102" max="4102" width="11.5703125" style="367" customWidth="1"/>
    <col min="4103" max="4103" width="12" style="367" customWidth="1"/>
    <col min="4104" max="4104" width="19.85546875" style="367" customWidth="1"/>
    <col min="4105" max="4105" width="16.42578125" style="367" customWidth="1"/>
    <col min="4106" max="4106" width="15.140625" style="367" customWidth="1"/>
    <col min="4107" max="4352" width="9.140625" style="367"/>
    <col min="4353" max="4353" width="12.28515625" style="367" customWidth="1"/>
    <col min="4354" max="4354" width="10.42578125" style="367" customWidth="1"/>
    <col min="4355" max="4355" width="13.42578125" style="367" customWidth="1"/>
    <col min="4356" max="4356" width="11.28515625" style="367" customWidth="1"/>
    <col min="4357" max="4357" width="11" style="367" customWidth="1"/>
    <col min="4358" max="4358" width="11.5703125" style="367" customWidth="1"/>
    <col min="4359" max="4359" width="12" style="367" customWidth="1"/>
    <col min="4360" max="4360" width="19.85546875" style="367" customWidth="1"/>
    <col min="4361" max="4361" width="16.42578125" style="367" customWidth="1"/>
    <col min="4362" max="4362" width="15.140625" style="367" customWidth="1"/>
    <col min="4363" max="4608" width="9.140625" style="367"/>
    <col min="4609" max="4609" width="12.28515625" style="367" customWidth="1"/>
    <col min="4610" max="4610" width="10.42578125" style="367" customWidth="1"/>
    <col min="4611" max="4611" width="13.42578125" style="367" customWidth="1"/>
    <col min="4612" max="4612" width="11.28515625" style="367" customWidth="1"/>
    <col min="4613" max="4613" width="11" style="367" customWidth="1"/>
    <col min="4614" max="4614" width="11.5703125" style="367" customWidth="1"/>
    <col min="4615" max="4615" width="12" style="367" customWidth="1"/>
    <col min="4616" max="4616" width="19.85546875" style="367" customWidth="1"/>
    <col min="4617" max="4617" width="16.42578125" style="367" customWidth="1"/>
    <col min="4618" max="4618" width="15.140625" style="367" customWidth="1"/>
    <col min="4619" max="4864" width="9.140625" style="367"/>
    <col min="4865" max="4865" width="12.28515625" style="367" customWidth="1"/>
    <col min="4866" max="4866" width="10.42578125" style="367" customWidth="1"/>
    <col min="4867" max="4867" width="13.42578125" style="367" customWidth="1"/>
    <col min="4868" max="4868" width="11.28515625" style="367" customWidth="1"/>
    <col min="4869" max="4869" width="11" style="367" customWidth="1"/>
    <col min="4870" max="4870" width="11.5703125" style="367" customWidth="1"/>
    <col min="4871" max="4871" width="12" style="367" customWidth="1"/>
    <col min="4872" max="4872" width="19.85546875" style="367" customWidth="1"/>
    <col min="4873" max="4873" width="16.42578125" style="367" customWidth="1"/>
    <col min="4874" max="4874" width="15.140625" style="367" customWidth="1"/>
    <col min="4875" max="5120" width="9.140625" style="367"/>
    <col min="5121" max="5121" width="12.28515625" style="367" customWidth="1"/>
    <col min="5122" max="5122" width="10.42578125" style="367" customWidth="1"/>
    <col min="5123" max="5123" width="13.42578125" style="367" customWidth="1"/>
    <col min="5124" max="5124" width="11.28515625" style="367" customWidth="1"/>
    <col min="5125" max="5125" width="11" style="367" customWidth="1"/>
    <col min="5126" max="5126" width="11.5703125" style="367" customWidth="1"/>
    <col min="5127" max="5127" width="12" style="367" customWidth="1"/>
    <col min="5128" max="5128" width="19.85546875" style="367" customWidth="1"/>
    <col min="5129" max="5129" width="16.42578125" style="367" customWidth="1"/>
    <col min="5130" max="5130" width="15.140625" style="367" customWidth="1"/>
    <col min="5131" max="5376" width="9.140625" style="367"/>
    <col min="5377" max="5377" width="12.28515625" style="367" customWidth="1"/>
    <col min="5378" max="5378" width="10.42578125" style="367" customWidth="1"/>
    <col min="5379" max="5379" width="13.42578125" style="367" customWidth="1"/>
    <col min="5380" max="5380" width="11.28515625" style="367" customWidth="1"/>
    <col min="5381" max="5381" width="11" style="367" customWidth="1"/>
    <col min="5382" max="5382" width="11.5703125" style="367" customWidth="1"/>
    <col min="5383" max="5383" width="12" style="367" customWidth="1"/>
    <col min="5384" max="5384" width="19.85546875" style="367" customWidth="1"/>
    <col min="5385" max="5385" width="16.42578125" style="367" customWidth="1"/>
    <col min="5386" max="5386" width="15.140625" style="367" customWidth="1"/>
    <col min="5387" max="5632" width="9.140625" style="367"/>
    <col min="5633" max="5633" width="12.28515625" style="367" customWidth="1"/>
    <col min="5634" max="5634" width="10.42578125" style="367" customWidth="1"/>
    <col min="5635" max="5635" width="13.42578125" style="367" customWidth="1"/>
    <col min="5636" max="5636" width="11.28515625" style="367" customWidth="1"/>
    <col min="5637" max="5637" width="11" style="367" customWidth="1"/>
    <col min="5638" max="5638" width="11.5703125" style="367" customWidth="1"/>
    <col min="5639" max="5639" width="12" style="367" customWidth="1"/>
    <col min="5640" max="5640" width="19.85546875" style="367" customWidth="1"/>
    <col min="5641" max="5641" width="16.42578125" style="367" customWidth="1"/>
    <col min="5642" max="5642" width="15.140625" style="367" customWidth="1"/>
    <col min="5643" max="5888" width="9.140625" style="367"/>
    <col min="5889" max="5889" width="12.28515625" style="367" customWidth="1"/>
    <col min="5890" max="5890" width="10.42578125" style="367" customWidth="1"/>
    <col min="5891" max="5891" width="13.42578125" style="367" customWidth="1"/>
    <col min="5892" max="5892" width="11.28515625" style="367" customWidth="1"/>
    <col min="5893" max="5893" width="11" style="367" customWidth="1"/>
    <col min="5894" max="5894" width="11.5703125" style="367" customWidth="1"/>
    <col min="5895" max="5895" width="12" style="367" customWidth="1"/>
    <col min="5896" max="5896" width="19.85546875" style="367" customWidth="1"/>
    <col min="5897" max="5897" width="16.42578125" style="367" customWidth="1"/>
    <col min="5898" max="5898" width="15.140625" style="367" customWidth="1"/>
    <col min="5899" max="6144" width="9.140625" style="367"/>
    <col min="6145" max="6145" width="12.28515625" style="367" customWidth="1"/>
    <col min="6146" max="6146" width="10.42578125" style="367" customWidth="1"/>
    <col min="6147" max="6147" width="13.42578125" style="367" customWidth="1"/>
    <col min="6148" max="6148" width="11.28515625" style="367" customWidth="1"/>
    <col min="6149" max="6149" width="11" style="367" customWidth="1"/>
    <col min="6150" max="6150" width="11.5703125" style="367" customWidth="1"/>
    <col min="6151" max="6151" width="12" style="367" customWidth="1"/>
    <col min="6152" max="6152" width="19.85546875" style="367" customWidth="1"/>
    <col min="6153" max="6153" width="16.42578125" style="367" customWidth="1"/>
    <col min="6154" max="6154" width="15.140625" style="367" customWidth="1"/>
    <col min="6155" max="6400" width="9.140625" style="367"/>
    <col min="6401" max="6401" width="12.28515625" style="367" customWidth="1"/>
    <col min="6402" max="6402" width="10.42578125" style="367" customWidth="1"/>
    <col min="6403" max="6403" width="13.42578125" style="367" customWidth="1"/>
    <col min="6404" max="6404" width="11.28515625" style="367" customWidth="1"/>
    <col min="6405" max="6405" width="11" style="367" customWidth="1"/>
    <col min="6406" max="6406" width="11.5703125" style="367" customWidth="1"/>
    <col min="6407" max="6407" width="12" style="367" customWidth="1"/>
    <col min="6408" max="6408" width="19.85546875" style="367" customWidth="1"/>
    <col min="6409" max="6409" width="16.42578125" style="367" customWidth="1"/>
    <col min="6410" max="6410" width="15.140625" style="367" customWidth="1"/>
    <col min="6411" max="6656" width="9.140625" style="367"/>
    <col min="6657" max="6657" width="12.28515625" style="367" customWidth="1"/>
    <col min="6658" max="6658" width="10.42578125" style="367" customWidth="1"/>
    <col min="6659" max="6659" width="13.42578125" style="367" customWidth="1"/>
    <col min="6660" max="6660" width="11.28515625" style="367" customWidth="1"/>
    <col min="6661" max="6661" width="11" style="367" customWidth="1"/>
    <col min="6662" max="6662" width="11.5703125" style="367" customWidth="1"/>
    <col min="6663" max="6663" width="12" style="367" customWidth="1"/>
    <col min="6664" max="6664" width="19.85546875" style="367" customWidth="1"/>
    <col min="6665" max="6665" width="16.42578125" style="367" customWidth="1"/>
    <col min="6666" max="6666" width="15.140625" style="367" customWidth="1"/>
    <col min="6667" max="6912" width="9.140625" style="367"/>
    <col min="6913" max="6913" width="12.28515625" style="367" customWidth="1"/>
    <col min="6914" max="6914" width="10.42578125" style="367" customWidth="1"/>
    <col min="6915" max="6915" width="13.42578125" style="367" customWidth="1"/>
    <col min="6916" max="6916" width="11.28515625" style="367" customWidth="1"/>
    <col min="6917" max="6917" width="11" style="367" customWidth="1"/>
    <col min="6918" max="6918" width="11.5703125" style="367" customWidth="1"/>
    <col min="6919" max="6919" width="12" style="367" customWidth="1"/>
    <col min="6920" max="6920" width="19.85546875" style="367" customWidth="1"/>
    <col min="6921" max="6921" width="16.42578125" style="367" customWidth="1"/>
    <col min="6922" max="6922" width="15.140625" style="367" customWidth="1"/>
    <col min="6923" max="7168" width="9.140625" style="367"/>
    <col min="7169" max="7169" width="12.28515625" style="367" customWidth="1"/>
    <col min="7170" max="7170" width="10.42578125" style="367" customWidth="1"/>
    <col min="7171" max="7171" width="13.42578125" style="367" customWidth="1"/>
    <col min="7172" max="7172" width="11.28515625" style="367" customWidth="1"/>
    <col min="7173" max="7173" width="11" style="367" customWidth="1"/>
    <col min="7174" max="7174" width="11.5703125" style="367" customWidth="1"/>
    <col min="7175" max="7175" width="12" style="367" customWidth="1"/>
    <col min="7176" max="7176" width="19.85546875" style="367" customWidth="1"/>
    <col min="7177" max="7177" width="16.42578125" style="367" customWidth="1"/>
    <col min="7178" max="7178" width="15.140625" style="367" customWidth="1"/>
    <col min="7179" max="7424" width="9.140625" style="367"/>
    <col min="7425" max="7425" width="12.28515625" style="367" customWidth="1"/>
    <col min="7426" max="7426" width="10.42578125" style="367" customWidth="1"/>
    <col min="7427" max="7427" width="13.42578125" style="367" customWidth="1"/>
    <col min="7428" max="7428" width="11.28515625" style="367" customWidth="1"/>
    <col min="7429" max="7429" width="11" style="367" customWidth="1"/>
    <col min="7430" max="7430" width="11.5703125" style="367" customWidth="1"/>
    <col min="7431" max="7431" width="12" style="367" customWidth="1"/>
    <col min="7432" max="7432" width="19.85546875" style="367" customWidth="1"/>
    <col min="7433" max="7433" width="16.42578125" style="367" customWidth="1"/>
    <col min="7434" max="7434" width="15.140625" style="367" customWidth="1"/>
    <col min="7435" max="7680" width="9.140625" style="367"/>
    <col min="7681" max="7681" width="12.28515625" style="367" customWidth="1"/>
    <col min="7682" max="7682" width="10.42578125" style="367" customWidth="1"/>
    <col min="7683" max="7683" width="13.42578125" style="367" customWidth="1"/>
    <col min="7684" max="7684" width="11.28515625" style="367" customWidth="1"/>
    <col min="7685" max="7685" width="11" style="367" customWidth="1"/>
    <col min="7686" max="7686" width="11.5703125" style="367" customWidth="1"/>
    <col min="7687" max="7687" width="12" style="367" customWidth="1"/>
    <col min="7688" max="7688" width="19.85546875" style="367" customWidth="1"/>
    <col min="7689" max="7689" width="16.42578125" style="367" customWidth="1"/>
    <col min="7690" max="7690" width="15.140625" style="367" customWidth="1"/>
    <col min="7691" max="7936" width="9.140625" style="367"/>
    <col min="7937" max="7937" width="12.28515625" style="367" customWidth="1"/>
    <col min="7938" max="7938" width="10.42578125" style="367" customWidth="1"/>
    <col min="7939" max="7939" width="13.42578125" style="367" customWidth="1"/>
    <col min="7940" max="7940" width="11.28515625" style="367" customWidth="1"/>
    <col min="7941" max="7941" width="11" style="367" customWidth="1"/>
    <col min="7942" max="7942" width="11.5703125" style="367" customWidth="1"/>
    <col min="7943" max="7943" width="12" style="367" customWidth="1"/>
    <col min="7944" max="7944" width="19.85546875" style="367" customWidth="1"/>
    <col min="7945" max="7945" width="16.42578125" style="367" customWidth="1"/>
    <col min="7946" max="7946" width="15.140625" style="367" customWidth="1"/>
    <col min="7947" max="8192" width="9.140625" style="367"/>
    <col min="8193" max="8193" width="12.28515625" style="367" customWidth="1"/>
    <col min="8194" max="8194" width="10.42578125" style="367" customWidth="1"/>
    <col min="8195" max="8195" width="13.42578125" style="367" customWidth="1"/>
    <col min="8196" max="8196" width="11.28515625" style="367" customWidth="1"/>
    <col min="8197" max="8197" width="11" style="367" customWidth="1"/>
    <col min="8198" max="8198" width="11.5703125" style="367" customWidth="1"/>
    <col min="8199" max="8199" width="12" style="367" customWidth="1"/>
    <col min="8200" max="8200" width="19.85546875" style="367" customWidth="1"/>
    <col min="8201" max="8201" width="16.42578125" style="367" customWidth="1"/>
    <col min="8202" max="8202" width="15.140625" style="367" customWidth="1"/>
    <col min="8203" max="8448" width="9.140625" style="367"/>
    <col min="8449" max="8449" width="12.28515625" style="367" customWidth="1"/>
    <col min="8450" max="8450" width="10.42578125" style="367" customWidth="1"/>
    <col min="8451" max="8451" width="13.42578125" style="367" customWidth="1"/>
    <col min="8452" max="8452" width="11.28515625" style="367" customWidth="1"/>
    <col min="8453" max="8453" width="11" style="367" customWidth="1"/>
    <col min="8454" max="8454" width="11.5703125" style="367" customWidth="1"/>
    <col min="8455" max="8455" width="12" style="367" customWidth="1"/>
    <col min="8456" max="8456" width="19.85546875" style="367" customWidth="1"/>
    <col min="8457" max="8457" width="16.42578125" style="367" customWidth="1"/>
    <col min="8458" max="8458" width="15.140625" style="367" customWidth="1"/>
    <col min="8459" max="8704" width="9.140625" style="367"/>
    <col min="8705" max="8705" width="12.28515625" style="367" customWidth="1"/>
    <col min="8706" max="8706" width="10.42578125" style="367" customWidth="1"/>
    <col min="8707" max="8707" width="13.42578125" style="367" customWidth="1"/>
    <col min="8708" max="8708" width="11.28515625" style="367" customWidth="1"/>
    <col min="8709" max="8709" width="11" style="367" customWidth="1"/>
    <col min="8710" max="8710" width="11.5703125" style="367" customWidth="1"/>
    <col min="8711" max="8711" width="12" style="367" customWidth="1"/>
    <col min="8712" max="8712" width="19.85546875" style="367" customWidth="1"/>
    <col min="8713" max="8713" width="16.42578125" style="367" customWidth="1"/>
    <col min="8714" max="8714" width="15.140625" style="367" customWidth="1"/>
    <col min="8715" max="8960" width="9.140625" style="367"/>
    <col min="8961" max="8961" width="12.28515625" style="367" customWidth="1"/>
    <col min="8962" max="8962" width="10.42578125" style="367" customWidth="1"/>
    <col min="8963" max="8963" width="13.42578125" style="367" customWidth="1"/>
    <col min="8964" max="8964" width="11.28515625" style="367" customWidth="1"/>
    <col min="8965" max="8965" width="11" style="367" customWidth="1"/>
    <col min="8966" max="8966" width="11.5703125" style="367" customWidth="1"/>
    <col min="8967" max="8967" width="12" style="367" customWidth="1"/>
    <col min="8968" max="8968" width="19.85546875" style="367" customWidth="1"/>
    <col min="8969" max="8969" width="16.42578125" style="367" customWidth="1"/>
    <col min="8970" max="8970" width="15.140625" style="367" customWidth="1"/>
    <col min="8971" max="9216" width="9.140625" style="367"/>
    <col min="9217" max="9217" width="12.28515625" style="367" customWidth="1"/>
    <col min="9218" max="9218" width="10.42578125" style="367" customWidth="1"/>
    <col min="9219" max="9219" width="13.42578125" style="367" customWidth="1"/>
    <col min="9220" max="9220" width="11.28515625" style="367" customWidth="1"/>
    <col min="9221" max="9221" width="11" style="367" customWidth="1"/>
    <col min="9222" max="9222" width="11.5703125" style="367" customWidth="1"/>
    <col min="9223" max="9223" width="12" style="367" customWidth="1"/>
    <col min="9224" max="9224" width="19.85546875" style="367" customWidth="1"/>
    <col min="9225" max="9225" width="16.42578125" style="367" customWidth="1"/>
    <col min="9226" max="9226" width="15.140625" style="367" customWidth="1"/>
    <col min="9227" max="9472" width="9.140625" style="367"/>
    <col min="9473" max="9473" width="12.28515625" style="367" customWidth="1"/>
    <col min="9474" max="9474" width="10.42578125" style="367" customWidth="1"/>
    <col min="9475" max="9475" width="13.42578125" style="367" customWidth="1"/>
    <col min="9476" max="9476" width="11.28515625" style="367" customWidth="1"/>
    <col min="9477" max="9477" width="11" style="367" customWidth="1"/>
    <col min="9478" max="9478" width="11.5703125" style="367" customWidth="1"/>
    <col min="9479" max="9479" width="12" style="367" customWidth="1"/>
    <col min="9480" max="9480" width="19.85546875" style="367" customWidth="1"/>
    <col min="9481" max="9481" width="16.42578125" style="367" customWidth="1"/>
    <col min="9482" max="9482" width="15.140625" style="367" customWidth="1"/>
    <col min="9483" max="9728" width="9.140625" style="367"/>
    <col min="9729" max="9729" width="12.28515625" style="367" customWidth="1"/>
    <col min="9730" max="9730" width="10.42578125" style="367" customWidth="1"/>
    <col min="9731" max="9731" width="13.42578125" style="367" customWidth="1"/>
    <col min="9732" max="9732" width="11.28515625" style="367" customWidth="1"/>
    <col min="9733" max="9733" width="11" style="367" customWidth="1"/>
    <col min="9734" max="9734" width="11.5703125" style="367" customWidth="1"/>
    <col min="9735" max="9735" width="12" style="367" customWidth="1"/>
    <col min="9736" max="9736" width="19.85546875" style="367" customWidth="1"/>
    <col min="9737" max="9737" width="16.42578125" style="367" customWidth="1"/>
    <col min="9738" max="9738" width="15.140625" style="367" customWidth="1"/>
    <col min="9739" max="9984" width="9.140625" style="367"/>
    <col min="9985" max="9985" width="12.28515625" style="367" customWidth="1"/>
    <col min="9986" max="9986" width="10.42578125" style="367" customWidth="1"/>
    <col min="9987" max="9987" width="13.42578125" style="367" customWidth="1"/>
    <col min="9988" max="9988" width="11.28515625" style="367" customWidth="1"/>
    <col min="9989" max="9989" width="11" style="367" customWidth="1"/>
    <col min="9990" max="9990" width="11.5703125" style="367" customWidth="1"/>
    <col min="9991" max="9991" width="12" style="367" customWidth="1"/>
    <col min="9992" max="9992" width="19.85546875" style="367" customWidth="1"/>
    <col min="9993" max="9993" width="16.42578125" style="367" customWidth="1"/>
    <col min="9994" max="9994" width="15.140625" style="367" customWidth="1"/>
    <col min="9995" max="10240" width="9.140625" style="367"/>
    <col min="10241" max="10241" width="12.28515625" style="367" customWidth="1"/>
    <col min="10242" max="10242" width="10.42578125" style="367" customWidth="1"/>
    <col min="10243" max="10243" width="13.42578125" style="367" customWidth="1"/>
    <col min="10244" max="10244" width="11.28515625" style="367" customWidth="1"/>
    <col min="10245" max="10245" width="11" style="367" customWidth="1"/>
    <col min="10246" max="10246" width="11.5703125" style="367" customWidth="1"/>
    <col min="10247" max="10247" width="12" style="367" customWidth="1"/>
    <col min="10248" max="10248" width="19.85546875" style="367" customWidth="1"/>
    <col min="10249" max="10249" width="16.42578125" style="367" customWidth="1"/>
    <col min="10250" max="10250" width="15.140625" style="367" customWidth="1"/>
    <col min="10251" max="10496" width="9.140625" style="367"/>
    <col min="10497" max="10497" width="12.28515625" style="367" customWidth="1"/>
    <col min="10498" max="10498" width="10.42578125" style="367" customWidth="1"/>
    <col min="10499" max="10499" width="13.42578125" style="367" customWidth="1"/>
    <col min="10500" max="10500" width="11.28515625" style="367" customWidth="1"/>
    <col min="10501" max="10501" width="11" style="367" customWidth="1"/>
    <col min="10502" max="10502" width="11.5703125" style="367" customWidth="1"/>
    <col min="10503" max="10503" width="12" style="367" customWidth="1"/>
    <col min="10504" max="10504" width="19.85546875" style="367" customWidth="1"/>
    <col min="10505" max="10505" width="16.42578125" style="367" customWidth="1"/>
    <col min="10506" max="10506" width="15.140625" style="367" customWidth="1"/>
    <col min="10507" max="10752" width="9.140625" style="367"/>
    <col min="10753" max="10753" width="12.28515625" style="367" customWidth="1"/>
    <col min="10754" max="10754" width="10.42578125" style="367" customWidth="1"/>
    <col min="10755" max="10755" width="13.42578125" style="367" customWidth="1"/>
    <col min="10756" max="10756" width="11.28515625" style="367" customWidth="1"/>
    <col min="10757" max="10757" width="11" style="367" customWidth="1"/>
    <col min="10758" max="10758" width="11.5703125" style="367" customWidth="1"/>
    <col min="10759" max="10759" width="12" style="367" customWidth="1"/>
    <col min="10760" max="10760" width="19.85546875" style="367" customWidth="1"/>
    <col min="10761" max="10761" width="16.42578125" style="367" customWidth="1"/>
    <col min="10762" max="10762" width="15.140625" style="367" customWidth="1"/>
    <col min="10763" max="11008" width="9.140625" style="367"/>
    <col min="11009" max="11009" width="12.28515625" style="367" customWidth="1"/>
    <col min="11010" max="11010" width="10.42578125" style="367" customWidth="1"/>
    <col min="11011" max="11011" width="13.42578125" style="367" customWidth="1"/>
    <col min="11012" max="11012" width="11.28515625" style="367" customWidth="1"/>
    <col min="11013" max="11013" width="11" style="367" customWidth="1"/>
    <col min="11014" max="11014" width="11.5703125" style="367" customWidth="1"/>
    <col min="11015" max="11015" width="12" style="367" customWidth="1"/>
    <col min="11016" max="11016" width="19.85546875" style="367" customWidth="1"/>
    <col min="11017" max="11017" width="16.42578125" style="367" customWidth="1"/>
    <col min="11018" max="11018" width="15.140625" style="367" customWidth="1"/>
    <col min="11019" max="11264" width="9.140625" style="367"/>
    <col min="11265" max="11265" width="12.28515625" style="367" customWidth="1"/>
    <col min="11266" max="11266" width="10.42578125" style="367" customWidth="1"/>
    <col min="11267" max="11267" width="13.42578125" style="367" customWidth="1"/>
    <col min="11268" max="11268" width="11.28515625" style="367" customWidth="1"/>
    <col min="11269" max="11269" width="11" style="367" customWidth="1"/>
    <col min="11270" max="11270" width="11.5703125" style="367" customWidth="1"/>
    <col min="11271" max="11271" width="12" style="367" customWidth="1"/>
    <col min="11272" max="11272" width="19.85546875" style="367" customWidth="1"/>
    <col min="11273" max="11273" width="16.42578125" style="367" customWidth="1"/>
    <col min="11274" max="11274" width="15.140625" style="367" customWidth="1"/>
    <col min="11275" max="11520" width="9.140625" style="367"/>
    <col min="11521" max="11521" width="12.28515625" style="367" customWidth="1"/>
    <col min="11522" max="11522" width="10.42578125" style="367" customWidth="1"/>
    <col min="11523" max="11523" width="13.42578125" style="367" customWidth="1"/>
    <col min="11524" max="11524" width="11.28515625" style="367" customWidth="1"/>
    <col min="11525" max="11525" width="11" style="367" customWidth="1"/>
    <col min="11526" max="11526" width="11.5703125" style="367" customWidth="1"/>
    <col min="11527" max="11527" width="12" style="367" customWidth="1"/>
    <col min="11528" max="11528" width="19.85546875" style="367" customWidth="1"/>
    <col min="11529" max="11529" width="16.42578125" style="367" customWidth="1"/>
    <col min="11530" max="11530" width="15.140625" style="367" customWidth="1"/>
    <col min="11531" max="11776" width="9.140625" style="367"/>
    <col min="11777" max="11777" width="12.28515625" style="367" customWidth="1"/>
    <col min="11778" max="11778" width="10.42578125" style="367" customWidth="1"/>
    <col min="11779" max="11779" width="13.42578125" style="367" customWidth="1"/>
    <col min="11780" max="11780" width="11.28515625" style="367" customWidth="1"/>
    <col min="11781" max="11781" width="11" style="367" customWidth="1"/>
    <col min="11782" max="11782" width="11.5703125" style="367" customWidth="1"/>
    <col min="11783" max="11783" width="12" style="367" customWidth="1"/>
    <col min="11784" max="11784" width="19.85546875" style="367" customWidth="1"/>
    <col min="11785" max="11785" width="16.42578125" style="367" customWidth="1"/>
    <col min="11786" max="11786" width="15.140625" style="367" customWidth="1"/>
    <col min="11787" max="12032" width="9.140625" style="367"/>
    <col min="12033" max="12033" width="12.28515625" style="367" customWidth="1"/>
    <col min="12034" max="12034" width="10.42578125" style="367" customWidth="1"/>
    <col min="12035" max="12035" width="13.42578125" style="367" customWidth="1"/>
    <col min="12036" max="12036" width="11.28515625" style="367" customWidth="1"/>
    <col min="12037" max="12037" width="11" style="367" customWidth="1"/>
    <col min="12038" max="12038" width="11.5703125" style="367" customWidth="1"/>
    <col min="12039" max="12039" width="12" style="367" customWidth="1"/>
    <col min="12040" max="12040" width="19.85546875" style="367" customWidth="1"/>
    <col min="12041" max="12041" width="16.42578125" style="367" customWidth="1"/>
    <col min="12042" max="12042" width="15.140625" style="367" customWidth="1"/>
    <col min="12043" max="12288" width="9.140625" style="367"/>
    <col min="12289" max="12289" width="12.28515625" style="367" customWidth="1"/>
    <col min="12290" max="12290" width="10.42578125" style="367" customWidth="1"/>
    <col min="12291" max="12291" width="13.42578125" style="367" customWidth="1"/>
    <col min="12292" max="12292" width="11.28515625" style="367" customWidth="1"/>
    <col min="12293" max="12293" width="11" style="367" customWidth="1"/>
    <col min="12294" max="12294" width="11.5703125" style="367" customWidth="1"/>
    <col min="12295" max="12295" width="12" style="367" customWidth="1"/>
    <col min="12296" max="12296" width="19.85546875" style="367" customWidth="1"/>
    <col min="12297" max="12297" width="16.42578125" style="367" customWidth="1"/>
    <col min="12298" max="12298" width="15.140625" style="367" customWidth="1"/>
    <col min="12299" max="12544" width="9.140625" style="367"/>
    <col min="12545" max="12545" width="12.28515625" style="367" customWidth="1"/>
    <col min="12546" max="12546" width="10.42578125" style="367" customWidth="1"/>
    <col min="12547" max="12547" width="13.42578125" style="367" customWidth="1"/>
    <col min="12548" max="12548" width="11.28515625" style="367" customWidth="1"/>
    <col min="12549" max="12549" width="11" style="367" customWidth="1"/>
    <col min="12550" max="12550" width="11.5703125" style="367" customWidth="1"/>
    <col min="12551" max="12551" width="12" style="367" customWidth="1"/>
    <col min="12552" max="12552" width="19.85546875" style="367" customWidth="1"/>
    <col min="12553" max="12553" width="16.42578125" style="367" customWidth="1"/>
    <col min="12554" max="12554" width="15.140625" style="367" customWidth="1"/>
    <col min="12555" max="12800" width="9.140625" style="367"/>
    <col min="12801" max="12801" width="12.28515625" style="367" customWidth="1"/>
    <col min="12802" max="12802" width="10.42578125" style="367" customWidth="1"/>
    <col min="12803" max="12803" width="13.42578125" style="367" customWidth="1"/>
    <col min="12804" max="12804" width="11.28515625" style="367" customWidth="1"/>
    <col min="12805" max="12805" width="11" style="367" customWidth="1"/>
    <col min="12806" max="12806" width="11.5703125" style="367" customWidth="1"/>
    <col min="12807" max="12807" width="12" style="367" customWidth="1"/>
    <col min="12808" max="12808" width="19.85546875" style="367" customWidth="1"/>
    <col min="12809" max="12809" width="16.42578125" style="367" customWidth="1"/>
    <col min="12810" max="12810" width="15.140625" style="367" customWidth="1"/>
    <col min="12811" max="13056" width="9.140625" style="367"/>
    <col min="13057" max="13057" width="12.28515625" style="367" customWidth="1"/>
    <col min="13058" max="13058" width="10.42578125" style="367" customWidth="1"/>
    <col min="13059" max="13059" width="13.42578125" style="367" customWidth="1"/>
    <col min="13060" max="13060" width="11.28515625" style="367" customWidth="1"/>
    <col min="13061" max="13061" width="11" style="367" customWidth="1"/>
    <col min="13062" max="13062" width="11.5703125" style="367" customWidth="1"/>
    <col min="13063" max="13063" width="12" style="367" customWidth="1"/>
    <col min="13064" max="13064" width="19.85546875" style="367" customWidth="1"/>
    <col min="13065" max="13065" width="16.42578125" style="367" customWidth="1"/>
    <col min="13066" max="13066" width="15.140625" style="367" customWidth="1"/>
    <col min="13067" max="13312" width="9.140625" style="367"/>
    <col min="13313" max="13313" width="12.28515625" style="367" customWidth="1"/>
    <col min="13314" max="13314" width="10.42578125" style="367" customWidth="1"/>
    <col min="13315" max="13315" width="13.42578125" style="367" customWidth="1"/>
    <col min="13316" max="13316" width="11.28515625" style="367" customWidth="1"/>
    <col min="13317" max="13317" width="11" style="367" customWidth="1"/>
    <col min="13318" max="13318" width="11.5703125" style="367" customWidth="1"/>
    <col min="13319" max="13319" width="12" style="367" customWidth="1"/>
    <col min="13320" max="13320" width="19.85546875" style="367" customWidth="1"/>
    <col min="13321" max="13321" width="16.42578125" style="367" customWidth="1"/>
    <col min="13322" max="13322" width="15.140625" style="367" customWidth="1"/>
    <col min="13323" max="13568" width="9.140625" style="367"/>
    <col min="13569" max="13569" width="12.28515625" style="367" customWidth="1"/>
    <col min="13570" max="13570" width="10.42578125" style="367" customWidth="1"/>
    <col min="13571" max="13571" width="13.42578125" style="367" customWidth="1"/>
    <col min="13572" max="13572" width="11.28515625" style="367" customWidth="1"/>
    <col min="13573" max="13573" width="11" style="367" customWidth="1"/>
    <col min="13574" max="13574" width="11.5703125" style="367" customWidth="1"/>
    <col min="13575" max="13575" width="12" style="367" customWidth="1"/>
    <col min="13576" max="13576" width="19.85546875" style="367" customWidth="1"/>
    <col min="13577" max="13577" width="16.42578125" style="367" customWidth="1"/>
    <col min="13578" max="13578" width="15.140625" style="367" customWidth="1"/>
    <col min="13579" max="13824" width="9.140625" style="367"/>
    <col min="13825" max="13825" width="12.28515625" style="367" customWidth="1"/>
    <col min="13826" max="13826" width="10.42578125" style="367" customWidth="1"/>
    <col min="13827" max="13827" width="13.42578125" style="367" customWidth="1"/>
    <col min="13828" max="13828" width="11.28515625" style="367" customWidth="1"/>
    <col min="13829" max="13829" width="11" style="367" customWidth="1"/>
    <col min="13830" max="13830" width="11.5703125" style="367" customWidth="1"/>
    <col min="13831" max="13831" width="12" style="367" customWidth="1"/>
    <col min="13832" max="13832" width="19.85546875" style="367" customWidth="1"/>
    <col min="13833" max="13833" width="16.42578125" style="367" customWidth="1"/>
    <col min="13834" max="13834" width="15.140625" style="367" customWidth="1"/>
    <col min="13835" max="14080" width="9.140625" style="367"/>
    <col min="14081" max="14081" width="12.28515625" style="367" customWidth="1"/>
    <col min="14082" max="14082" width="10.42578125" style="367" customWidth="1"/>
    <col min="14083" max="14083" width="13.42578125" style="367" customWidth="1"/>
    <col min="14084" max="14084" width="11.28515625" style="367" customWidth="1"/>
    <col min="14085" max="14085" width="11" style="367" customWidth="1"/>
    <col min="14086" max="14086" width="11.5703125" style="367" customWidth="1"/>
    <col min="14087" max="14087" width="12" style="367" customWidth="1"/>
    <col min="14088" max="14088" width="19.85546875" style="367" customWidth="1"/>
    <col min="14089" max="14089" width="16.42578125" style="367" customWidth="1"/>
    <col min="14090" max="14090" width="15.140625" style="367" customWidth="1"/>
    <col min="14091" max="14336" width="9.140625" style="367"/>
    <col min="14337" max="14337" width="12.28515625" style="367" customWidth="1"/>
    <col min="14338" max="14338" width="10.42578125" style="367" customWidth="1"/>
    <col min="14339" max="14339" width="13.42578125" style="367" customWidth="1"/>
    <col min="14340" max="14340" width="11.28515625" style="367" customWidth="1"/>
    <col min="14341" max="14341" width="11" style="367" customWidth="1"/>
    <col min="14342" max="14342" width="11.5703125" style="367" customWidth="1"/>
    <col min="14343" max="14343" width="12" style="367" customWidth="1"/>
    <col min="14344" max="14344" width="19.85546875" style="367" customWidth="1"/>
    <col min="14345" max="14345" width="16.42578125" style="367" customWidth="1"/>
    <col min="14346" max="14346" width="15.140625" style="367" customWidth="1"/>
    <col min="14347" max="14592" width="9.140625" style="367"/>
    <col min="14593" max="14593" width="12.28515625" style="367" customWidth="1"/>
    <col min="14594" max="14594" width="10.42578125" style="367" customWidth="1"/>
    <col min="14595" max="14595" width="13.42578125" style="367" customWidth="1"/>
    <col min="14596" max="14596" width="11.28515625" style="367" customWidth="1"/>
    <col min="14597" max="14597" width="11" style="367" customWidth="1"/>
    <col min="14598" max="14598" width="11.5703125" style="367" customWidth="1"/>
    <col min="14599" max="14599" width="12" style="367" customWidth="1"/>
    <col min="14600" max="14600" width="19.85546875" style="367" customWidth="1"/>
    <col min="14601" max="14601" width="16.42578125" style="367" customWidth="1"/>
    <col min="14602" max="14602" width="15.140625" style="367" customWidth="1"/>
    <col min="14603" max="14848" width="9.140625" style="367"/>
    <col min="14849" max="14849" width="12.28515625" style="367" customWidth="1"/>
    <col min="14850" max="14850" width="10.42578125" style="367" customWidth="1"/>
    <col min="14851" max="14851" width="13.42578125" style="367" customWidth="1"/>
    <col min="14852" max="14852" width="11.28515625" style="367" customWidth="1"/>
    <col min="14853" max="14853" width="11" style="367" customWidth="1"/>
    <col min="14854" max="14854" width="11.5703125" style="367" customWidth="1"/>
    <col min="14855" max="14855" width="12" style="367" customWidth="1"/>
    <col min="14856" max="14856" width="19.85546875" style="367" customWidth="1"/>
    <col min="14857" max="14857" width="16.42578125" style="367" customWidth="1"/>
    <col min="14858" max="14858" width="15.140625" style="367" customWidth="1"/>
    <col min="14859" max="15104" width="9.140625" style="367"/>
    <col min="15105" max="15105" width="12.28515625" style="367" customWidth="1"/>
    <col min="15106" max="15106" width="10.42578125" style="367" customWidth="1"/>
    <col min="15107" max="15107" width="13.42578125" style="367" customWidth="1"/>
    <col min="15108" max="15108" width="11.28515625" style="367" customWidth="1"/>
    <col min="15109" max="15109" width="11" style="367" customWidth="1"/>
    <col min="15110" max="15110" width="11.5703125" style="367" customWidth="1"/>
    <col min="15111" max="15111" width="12" style="367" customWidth="1"/>
    <col min="15112" max="15112" width="19.85546875" style="367" customWidth="1"/>
    <col min="15113" max="15113" width="16.42578125" style="367" customWidth="1"/>
    <col min="15114" max="15114" width="15.140625" style="367" customWidth="1"/>
    <col min="15115" max="15360" width="9.140625" style="367"/>
    <col min="15361" max="15361" width="12.28515625" style="367" customWidth="1"/>
    <col min="15362" max="15362" width="10.42578125" style="367" customWidth="1"/>
    <col min="15363" max="15363" width="13.42578125" style="367" customWidth="1"/>
    <col min="15364" max="15364" width="11.28515625" style="367" customWidth="1"/>
    <col min="15365" max="15365" width="11" style="367" customWidth="1"/>
    <col min="15366" max="15366" width="11.5703125" style="367" customWidth="1"/>
    <col min="15367" max="15367" width="12" style="367" customWidth="1"/>
    <col min="15368" max="15368" width="19.85546875" style="367" customWidth="1"/>
    <col min="15369" max="15369" width="16.42578125" style="367" customWidth="1"/>
    <col min="15370" max="15370" width="15.140625" style="367" customWidth="1"/>
    <col min="15371" max="15616" width="9.140625" style="367"/>
    <col min="15617" max="15617" width="12.28515625" style="367" customWidth="1"/>
    <col min="15618" max="15618" width="10.42578125" style="367" customWidth="1"/>
    <col min="15619" max="15619" width="13.42578125" style="367" customWidth="1"/>
    <col min="15620" max="15620" width="11.28515625" style="367" customWidth="1"/>
    <col min="15621" max="15621" width="11" style="367" customWidth="1"/>
    <col min="15622" max="15622" width="11.5703125" style="367" customWidth="1"/>
    <col min="15623" max="15623" width="12" style="367" customWidth="1"/>
    <col min="15624" max="15624" width="19.85546875" style="367" customWidth="1"/>
    <col min="15625" max="15625" width="16.42578125" style="367" customWidth="1"/>
    <col min="15626" max="15626" width="15.140625" style="367" customWidth="1"/>
    <col min="15627" max="15872" width="9.140625" style="367"/>
    <col min="15873" max="15873" width="12.28515625" style="367" customWidth="1"/>
    <col min="15874" max="15874" width="10.42578125" style="367" customWidth="1"/>
    <col min="15875" max="15875" width="13.42578125" style="367" customWidth="1"/>
    <col min="15876" max="15876" width="11.28515625" style="367" customWidth="1"/>
    <col min="15877" max="15877" width="11" style="367" customWidth="1"/>
    <col min="15878" max="15878" width="11.5703125" style="367" customWidth="1"/>
    <col min="15879" max="15879" width="12" style="367" customWidth="1"/>
    <col min="15880" max="15880" width="19.85546875" style="367" customWidth="1"/>
    <col min="15881" max="15881" width="16.42578125" style="367" customWidth="1"/>
    <col min="15882" max="15882" width="15.140625" style="367" customWidth="1"/>
    <col min="15883" max="16128" width="9.140625" style="367"/>
    <col min="16129" max="16129" width="12.28515625" style="367" customWidth="1"/>
    <col min="16130" max="16130" width="10.42578125" style="367" customWidth="1"/>
    <col min="16131" max="16131" width="13.42578125" style="367" customWidth="1"/>
    <col min="16132" max="16132" width="11.28515625" style="367" customWidth="1"/>
    <col min="16133" max="16133" width="11" style="367" customWidth="1"/>
    <col min="16134" max="16134" width="11.5703125" style="367" customWidth="1"/>
    <col min="16135" max="16135" width="12" style="367" customWidth="1"/>
    <col min="16136" max="16136" width="19.85546875" style="367" customWidth="1"/>
    <col min="16137" max="16137" width="16.42578125" style="367" customWidth="1"/>
    <col min="16138" max="16138" width="15.140625" style="367" customWidth="1"/>
    <col min="16139" max="16384" width="9.140625" style="367"/>
  </cols>
  <sheetData>
    <row r="1" spans="1:10" ht="18">
      <c r="A1" s="1466" t="s">
        <v>0</v>
      </c>
      <c r="B1" s="1466"/>
      <c r="C1" s="1466"/>
      <c r="D1" s="1466"/>
      <c r="E1" s="1466"/>
      <c r="F1" s="1466"/>
      <c r="G1" s="1466"/>
      <c r="H1" s="1466"/>
      <c r="I1" s="1467" t="s">
        <v>349</v>
      </c>
      <c r="J1" s="1467"/>
    </row>
    <row r="2" spans="1:10" ht="21">
      <c r="A2" s="1468" t="s">
        <v>507</v>
      </c>
      <c r="B2" s="1468"/>
      <c r="C2" s="1468"/>
      <c r="D2" s="1468"/>
      <c r="E2" s="1468"/>
      <c r="F2" s="1468"/>
      <c r="G2" s="1468"/>
      <c r="H2" s="1468"/>
      <c r="I2" s="1468"/>
      <c r="J2" s="1468"/>
    </row>
    <row r="3" spans="1:10" ht="18">
      <c r="A3" s="1466" t="s">
        <v>348</v>
      </c>
      <c r="B3" s="1466"/>
      <c r="C3" s="1466"/>
      <c r="D3" s="1466"/>
      <c r="E3" s="1466"/>
      <c r="F3" s="1466"/>
      <c r="G3" s="1466"/>
      <c r="H3" s="1466"/>
      <c r="I3" s="1466"/>
    </row>
    <row r="4" spans="1:10" ht="15">
      <c r="A4" s="1469" t="s">
        <v>1061</v>
      </c>
      <c r="B4" s="1469"/>
      <c r="C4" s="783"/>
      <c r="D4" s="989"/>
      <c r="E4" s="989"/>
      <c r="F4" s="989"/>
      <c r="G4" s="989"/>
      <c r="H4" s="1470" t="s">
        <v>523</v>
      </c>
      <c r="I4" s="1470"/>
      <c r="J4" s="1470"/>
    </row>
    <row r="5" spans="1:10" ht="30" customHeight="1">
      <c r="A5" s="1471" t="s">
        <v>1</v>
      </c>
      <c r="B5" s="1471" t="s">
        <v>264</v>
      </c>
      <c r="C5" s="1371" t="s">
        <v>265</v>
      </c>
      <c r="D5" s="1371"/>
      <c r="E5" s="1371"/>
      <c r="F5" s="1472" t="s">
        <v>268</v>
      </c>
      <c r="G5" s="1473"/>
      <c r="H5" s="1473"/>
      <c r="I5" s="1474"/>
      <c r="J5" s="1475" t="s">
        <v>272</v>
      </c>
    </row>
    <row r="6" spans="1:10" ht="50.25" customHeight="1">
      <c r="A6" s="1471"/>
      <c r="B6" s="1471"/>
      <c r="C6" s="809" t="s">
        <v>29</v>
      </c>
      <c r="D6" s="809" t="s">
        <v>1062</v>
      </c>
      <c r="E6" s="809" t="s">
        <v>267</v>
      </c>
      <c r="F6" s="806" t="s">
        <v>269</v>
      </c>
      <c r="G6" s="806" t="s">
        <v>270</v>
      </c>
      <c r="H6" s="806" t="s">
        <v>271</v>
      </c>
      <c r="I6" s="806" t="s">
        <v>33</v>
      </c>
      <c r="J6" s="1476"/>
    </row>
    <row r="7" spans="1:10" ht="15">
      <c r="A7" s="788" t="s">
        <v>164</v>
      </c>
      <c r="B7" s="788" t="s">
        <v>165</v>
      </c>
      <c r="C7" s="788" t="s">
        <v>166</v>
      </c>
      <c r="D7" s="788" t="s">
        <v>167</v>
      </c>
      <c r="E7" s="788" t="s">
        <v>168</v>
      </c>
      <c r="F7" s="788" t="s">
        <v>171</v>
      </c>
      <c r="G7" s="788" t="s">
        <v>191</v>
      </c>
      <c r="H7" s="788" t="s">
        <v>192</v>
      </c>
      <c r="I7" s="788" t="s">
        <v>193</v>
      </c>
      <c r="J7" s="788" t="s">
        <v>210</v>
      </c>
    </row>
    <row r="8" spans="1:10">
      <c r="A8" s="990">
        <v>1</v>
      </c>
      <c r="B8" s="991"/>
      <c r="C8" s="494" t="s">
        <v>444</v>
      </c>
      <c r="D8" s="375">
        <v>0</v>
      </c>
      <c r="E8" s="992">
        <v>0</v>
      </c>
      <c r="F8" s="974">
        <v>0</v>
      </c>
      <c r="G8" s="974">
        <v>0</v>
      </c>
      <c r="H8" s="974">
        <v>0</v>
      </c>
      <c r="I8" s="992">
        <v>0</v>
      </c>
      <c r="J8" s="993">
        <v>0</v>
      </c>
    </row>
    <row r="9" spans="1:10" ht="14.25">
      <c r="A9" s="994">
        <v>2</v>
      </c>
      <c r="B9" s="991"/>
      <c r="C9" s="494" t="s">
        <v>445</v>
      </c>
      <c r="D9" s="375">
        <v>0</v>
      </c>
      <c r="E9" s="992">
        <v>0</v>
      </c>
      <c r="F9" s="992">
        <v>0</v>
      </c>
      <c r="G9" s="992">
        <v>0</v>
      </c>
      <c r="H9" s="992">
        <v>0</v>
      </c>
      <c r="I9" s="992">
        <v>0</v>
      </c>
      <c r="J9" s="993">
        <v>0</v>
      </c>
    </row>
    <row r="10" spans="1:10">
      <c r="A10" s="990">
        <v>3</v>
      </c>
      <c r="B10" s="991"/>
      <c r="C10" s="494" t="s">
        <v>446</v>
      </c>
      <c r="D10" s="375"/>
      <c r="E10" s="992">
        <v>1553</v>
      </c>
      <c r="F10" s="992">
        <v>0</v>
      </c>
      <c r="G10" s="992">
        <v>0</v>
      </c>
      <c r="H10" s="992">
        <v>0</v>
      </c>
      <c r="I10" s="992">
        <v>0</v>
      </c>
      <c r="J10" s="993">
        <v>0</v>
      </c>
    </row>
    <row r="11" spans="1:10" ht="14.25">
      <c r="A11" s="994">
        <v>4</v>
      </c>
      <c r="B11" s="991"/>
      <c r="C11" s="494" t="s">
        <v>447</v>
      </c>
      <c r="D11" s="375">
        <v>0</v>
      </c>
      <c r="E11" s="992">
        <v>0</v>
      </c>
      <c r="F11" s="992">
        <v>0</v>
      </c>
      <c r="G11" s="992">
        <v>0</v>
      </c>
      <c r="H11" s="992">
        <v>0</v>
      </c>
      <c r="I11" s="992">
        <v>0</v>
      </c>
      <c r="J11" s="993">
        <v>0</v>
      </c>
    </row>
    <row r="12" spans="1:10">
      <c r="A12" s="990">
        <v>5</v>
      </c>
      <c r="B12" s="991">
        <v>2994</v>
      </c>
      <c r="C12" s="494" t="s">
        <v>448</v>
      </c>
      <c r="D12" s="375">
        <v>0</v>
      </c>
      <c r="E12" s="992">
        <v>2994</v>
      </c>
      <c r="F12" s="992">
        <v>0</v>
      </c>
      <c r="G12" s="992">
        <v>0</v>
      </c>
      <c r="H12" s="992">
        <v>0</v>
      </c>
      <c r="I12" s="992">
        <v>0</v>
      </c>
      <c r="J12" s="993">
        <v>0</v>
      </c>
    </row>
    <row r="13" spans="1:10" ht="14.25">
      <c r="A13" s="994">
        <v>6</v>
      </c>
      <c r="B13" s="991"/>
      <c r="C13" s="494" t="s">
        <v>449</v>
      </c>
      <c r="D13" s="375">
        <v>10</v>
      </c>
      <c r="E13" s="992">
        <v>2751</v>
      </c>
      <c r="F13" s="992">
        <v>2751</v>
      </c>
      <c r="G13" s="992">
        <v>0</v>
      </c>
      <c r="H13" s="992">
        <v>0</v>
      </c>
      <c r="I13" s="992">
        <v>0</v>
      </c>
      <c r="J13" s="993">
        <v>0</v>
      </c>
    </row>
    <row r="14" spans="1:10">
      <c r="A14" s="990">
        <v>7</v>
      </c>
      <c r="B14" s="991">
        <v>2</v>
      </c>
      <c r="C14" s="494" t="s">
        <v>450</v>
      </c>
      <c r="D14" s="375">
        <v>10</v>
      </c>
      <c r="E14" s="992">
        <v>2856</v>
      </c>
      <c r="F14" s="992">
        <v>2856</v>
      </c>
      <c r="G14" s="992">
        <v>2856</v>
      </c>
      <c r="H14" s="992">
        <v>0</v>
      </c>
      <c r="I14" s="992">
        <v>68</v>
      </c>
      <c r="J14" s="993">
        <v>0</v>
      </c>
    </row>
    <row r="15" spans="1:10" ht="14.25">
      <c r="A15" s="994">
        <v>8</v>
      </c>
      <c r="B15" s="991"/>
      <c r="C15" s="494" t="s">
        <v>451</v>
      </c>
      <c r="D15" s="375">
        <v>0</v>
      </c>
      <c r="E15" s="992">
        <v>0</v>
      </c>
      <c r="F15" s="992">
        <v>0</v>
      </c>
      <c r="G15" s="992">
        <v>0</v>
      </c>
      <c r="H15" s="992">
        <v>0</v>
      </c>
      <c r="I15" s="992">
        <v>0</v>
      </c>
      <c r="J15" s="993">
        <v>0</v>
      </c>
    </row>
    <row r="16" spans="1:10">
      <c r="A16" s="990">
        <v>9</v>
      </c>
      <c r="B16" s="991"/>
      <c r="C16" s="494" t="s">
        <v>452</v>
      </c>
      <c r="D16" s="805"/>
      <c r="E16" s="375">
        <v>790</v>
      </c>
      <c r="F16" s="375">
        <v>0</v>
      </c>
      <c r="G16" s="375">
        <v>0</v>
      </c>
      <c r="H16" s="375">
        <v>0</v>
      </c>
      <c r="I16" s="375">
        <v>0</v>
      </c>
      <c r="J16" s="995">
        <v>0</v>
      </c>
    </row>
    <row r="17" spans="1:13" ht="14.25">
      <c r="A17" s="994">
        <v>10</v>
      </c>
      <c r="B17" s="991">
        <v>0</v>
      </c>
      <c r="C17" s="494" t="s">
        <v>453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993">
        <v>0</v>
      </c>
    </row>
    <row r="18" spans="1:13">
      <c r="A18" s="990">
        <v>11</v>
      </c>
      <c r="B18" s="991"/>
      <c r="C18" s="494" t="s">
        <v>454</v>
      </c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993">
        <v>0</v>
      </c>
    </row>
    <row r="19" spans="1:13" ht="14.25">
      <c r="A19" s="994">
        <v>12</v>
      </c>
      <c r="B19" s="991">
        <v>3</v>
      </c>
      <c r="C19" s="494" t="s">
        <v>455</v>
      </c>
      <c r="D19" s="377"/>
      <c r="E19" s="377">
        <v>112</v>
      </c>
      <c r="F19" s="377">
        <v>0</v>
      </c>
      <c r="G19" s="377">
        <v>112</v>
      </c>
      <c r="H19" s="377">
        <v>9</v>
      </c>
      <c r="I19" s="377">
        <v>5</v>
      </c>
      <c r="J19" s="993">
        <v>0</v>
      </c>
    </row>
    <row r="20" spans="1:13">
      <c r="A20" s="990">
        <v>13</v>
      </c>
      <c r="B20" s="991"/>
      <c r="C20" s="494" t="s">
        <v>456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996">
        <v>0</v>
      </c>
    </row>
    <row r="21" spans="1:13" ht="14.25">
      <c r="A21" s="994">
        <v>14</v>
      </c>
      <c r="B21" s="991">
        <v>0</v>
      </c>
      <c r="C21" s="494" t="s">
        <v>457</v>
      </c>
      <c r="D21" s="377"/>
      <c r="E21" s="377">
        <v>1203</v>
      </c>
      <c r="F21" s="377">
        <v>0</v>
      </c>
      <c r="G21" s="377">
        <v>0</v>
      </c>
      <c r="H21" s="377">
        <v>1203</v>
      </c>
      <c r="I21" s="377">
        <v>0</v>
      </c>
      <c r="J21" s="996">
        <v>0</v>
      </c>
      <c r="M21" s="369" t="s">
        <v>273</v>
      </c>
    </row>
    <row r="22" spans="1:13">
      <c r="A22" s="990">
        <v>15</v>
      </c>
      <c r="B22" s="991"/>
      <c r="C22" s="494" t="s">
        <v>458</v>
      </c>
      <c r="D22" s="377"/>
      <c r="E22" s="377">
        <v>2075</v>
      </c>
      <c r="F22" s="377">
        <v>0</v>
      </c>
      <c r="G22" s="377">
        <v>0</v>
      </c>
      <c r="H22" s="377">
        <v>0</v>
      </c>
      <c r="I22" s="377">
        <v>2.21</v>
      </c>
      <c r="J22" s="996">
        <v>5.61</v>
      </c>
    </row>
    <row r="23" spans="1:13" ht="14.25">
      <c r="A23" s="994">
        <v>16</v>
      </c>
      <c r="B23" s="991"/>
      <c r="C23" s="494" t="s">
        <v>459</v>
      </c>
      <c r="D23" s="377"/>
      <c r="E23" s="377">
        <v>3821</v>
      </c>
      <c r="F23" s="377">
        <v>0</v>
      </c>
      <c r="G23" s="377">
        <v>3821</v>
      </c>
      <c r="H23" s="377">
        <v>0</v>
      </c>
      <c r="I23" s="377">
        <v>0</v>
      </c>
      <c r="J23" s="996">
        <v>0</v>
      </c>
    </row>
    <row r="24" spans="1:13">
      <c r="A24" s="990">
        <v>17</v>
      </c>
      <c r="B24" s="991"/>
      <c r="C24" s="494" t="s">
        <v>460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996">
        <v>0</v>
      </c>
    </row>
    <row r="25" spans="1:13" ht="14.25">
      <c r="A25" s="994">
        <v>18</v>
      </c>
      <c r="B25" s="997"/>
      <c r="C25" s="512" t="s">
        <v>461</v>
      </c>
      <c r="D25" s="998"/>
      <c r="E25" s="998">
        <v>2287</v>
      </c>
      <c r="F25" s="998">
        <v>0</v>
      </c>
      <c r="G25" s="998">
        <v>0</v>
      </c>
      <c r="H25" s="998">
        <v>0</v>
      </c>
      <c r="I25" s="998">
        <v>0</v>
      </c>
      <c r="J25" s="996">
        <v>0</v>
      </c>
    </row>
    <row r="26" spans="1:13">
      <c r="A26" s="990">
        <v>19</v>
      </c>
      <c r="B26" s="991"/>
      <c r="C26" s="494" t="s">
        <v>462</v>
      </c>
      <c r="D26" s="377"/>
      <c r="E26" s="377">
        <v>1920</v>
      </c>
      <c r="F26" s="377">
        <v>0</v>
      </c>
      <c r="G26" s="377">
        <v>0</v>
      </c>
      <c r="H26" s="377">
        <v>0</v>
      </c>
      <c r="I26" s="377">
        <v>0</v>
      </c>
      <c r="J26" s="996">
        <v>0</v>
      </c>
    </row>
    <row r="27" spans="1:13" ht="12.75" customHeight="1">
      <c r="A27" s="994">
        <v>20</v>
      </c>
      <c r="B27" s="991"/>
      <c r="C27" s="494" t="s">
        <v>463</v>
      </c>
      <c r="D27" s="999"/>
      <c r="E27" s="377">
        <v>821</v>
      </c>
      <c r="F27" s="377">
        <v>0</v>
      </c>
      <c r="G27" s="377">
        <v>0</v>
      </c>
      <c r="H27" s="377">
        <v>0</v>
      </c>
      <c r="I27" s="377">
        <v>0</v>
      </c>
      <c r="J27" s="996">
        <v>0</v>
      </c>
    </row>
    <row r="28" spans="1:13" ht="12.75" customHeight="1">
      <c r="A28" s="990">
        <v>21</v>
      </c>
      <c r="B28" s="991">
        <v>7</v>
      </c>
      <c r="C28" s="494" t="s">
        <v>464</v>
      </c>
      <c r="D28" s="999">
        <v>7</v>
      </c>
      <c r="E28" s="377">
        <v>1666</v>
      </c>
      <c r="F28" s="377">
        <v>0</v>
      </c>
      <c r="G28" s="377">
        <v>0</v>
      </c>
      <c r="H28" s="377">
        <v>5</v>
      </c>
      <c r="I28" s="377">
        <v>5</v>
      </c>
      <c r="J28" s="996">
        <v>0</v>
      </c>
    </row>
    <row r="29" spans="1:13" ht="14.25">
      <c r="A29" s="994">
        <v>22</v>
      </c>
      <c r="B29" s="991"/>
      <c r="C29" s="494" t="s">
        <v>465</v>
      </c>
      <c r="D29" s="999"/>
      <c r="E29" s="377">
        <v>86</v>
      </c>
      <c r="F29" s="377">
        <v>0</v>
      </c>
      <c r="G29" s="377">
        <v>86</v>
      </c>
      <c r="H29" s="377">
        <v>0</v>
      </c>
      <c r="I29" s="377">
        <v>0</v>
      </c>
      <c r="J29" s="996">
        <v>0</v>
      </c>
    </row>
    <row r="30" spans="1:13">
      <c r="A30" s="990">
        <v>23</v>
      </c>
      <c r="B30" s="991"/>
      <c r="C30" s="494" t="s">
        <v>466</v>
      </c>
      <c r="D30" s="377"/>
      <c r="E30" s="377">
        <v>2386</v>
      </c>
      <c r="F30" s="377">
        <v>0</v>
      </c>
      <c r="G30" s="377">
        <v>0</v>
      </c>
      <c r="H30" s="377">
        <v>0</v>
      </c>
      <c r="I30" s="377">
        <v>0</v>
      </c>
      <c r="J30" s="996">
        <v>36.700000000000003</v>
      </c>
    </row>
    <row r="31" spans="1:13" ht="14.25">
      <c r="A31" s="994">
        <v>24</v>
      </c>
      <c r="B31" s="991"/>
      <c r="C31" s="494" t="s">
        <v>668</v>
      </c>
      <c r="D31" s="377">
        <v>980</v>
      </c>
      <c r="E31" s="377">
        <v>1244</v>
      </c>
      <c r="F31" s="377">
        <v>80</v>
      </c>
      <c r="G31" s="377">
        <v>98</v>
      </c>
      <c r="H31" s="377">
        <v>140</v>
      </c>
      <c r="I31" s="377">
        <v>60</v>
      </c>
      <c r="J31" s="996">
        <v>0</v>
      </c>
    </row>
    <row r="32" spans="1:13">
      <c r="A32" s="990">
        <v>25</v>
      </c>
      <c r="B32" s="991"/>
      <c r="C32" s="494" t="s">
        <v>467</v>
      </c>
      <c r="D32" s="377"/>
      <c r="E32" s="377">
        <v>0</v>
      </c>
      <c r="F32" s="377">
        <v>0</v>
      </c>
      <c r="G32" s="377">
        <v>0</v>
      </c>
      <c r="H32" s="377">
        <v>0</v>
      </c>
      <c r="I32" s="377">
        <v>0</v>
      </c>
      <c r="J32" s="996">
        <v>0</v>
      </c>
    </row>
    <row r="33" spans="1:11" ht="14.25">
      <c r="A33" s="994">
        <v>26</v>
      </c>
      <c r="B33" s="991"/>
      <c r="C33" s="494" t="s">
        <v>468</v>
      </c>
      <c r="D33" s="377">
        <v>0</v>
      </c>
      <c r="E33" s="377">
        <v>0</v>
      </c>
      <c r="F33" s="377">
        <v>0</v>
      </c>
      <c r="G33" s="377">
        <v>0</v>
      </c>
      <c r="H33" s="377">
        <v>0</v>
      </c>
      <c r="I33" s="377">
        <v>0</v>
      </c>
      <c r="J33" s="996">
        <v>0</v>
      </c>
    </row>
    <row r="34" spans="1:11">
      <c r="A34" s="990">
        <v>27</v>
      </c>
      <c r="B34" s="991"/>
      <c r="C34" s="494" t="s">
        <v>469</v>
      </c>
      <c r="D34" s="377"/>
      <c r="E34" s="377">
        <v>3275</v>
      </c>
      <c r="F34" s="377">
        <v>0</v>
      </c>
      <c r="G34" s="377">
        <v>0</v>
      </c>
      <c r="H34" s="377">
        <v>0</v>
      </c>
      <c r="I34" s="377">
        <v>0</v>
      </c>
      <c r="J34" s="996">
        <v>0</v>
      </c>
    </row>
    <row r="35" spans="1:11" ht="14.25">
      <c r="A35" s="994">
        <v>28</v>
      </c>
      <c r="B35" s="991"/>
      <c r="C35" s="494" t="s">
        <v>470</v>
      </c>
      <c r="D35" s="377"/>
      <c r="E35" s="377">
        <v>2704</v>
      </c>
      <c r="F35" s="377">
        <v>0</v>
      </c>
      <c r="G35" s="377">
        <v>0</v>
      </c>
      <c r="H35" s="377">
        <v>0</v>
      </c>
      <c r="I35" s="377">
        <v>0</v>
      </c>
      <c r="J35" s="996">
        <v>0</v>
      </c>
    </row>
    <row r="36" spans="1:11">
      <c r="A36" s="990">
        <v>29</v>
      </c>
      <c r="B36" s="991"/>
      <c r="C36" s="494" t="s">
        <v>669</v>
      </c>
      <c r="D36" s="377"/>
      <c r="E36" s="377">
        <v>0</v>
      </c>
      <c r="F36" s="377">
        <v>0</v>
      </c>
      <c r="G36" s="377">
        <v>0</v>
      </c>
      <c r="H36" s="377">
        <v>0</v>
      </c>
      <c r="I36" s="377">
        <v>0</v>
      </c>
      <c r="J36" s="996">
        <v>0</v>
      </c>
    </row>
    <row r="37" spans="1:11" ht="14.25">
      <c r="A37" s="994">
        <v>30</v>
      </c>
      <c r="B37" s="991"/>
      <c r="C37" s="494" t="s">
        <v>471</v>
      </c>
      <c r="D37" s="377"/>
      <c r="E37" s="377">
        <v>0</v>
      </c>
      <c r="F37" s="377">
        <v>0</v>
      </c>
      <c r="G37" s="377">
        <v>0</v>
      </c>
      <c r="H37" s="377">
        <v>0</v>
      </c>
      <c r="I37" s="377">
        <v>0</v>
      </c>
      <c r="J37" s="996">
        <v>0</v>
      </c>
    </row>
    <row r="38" spans="1:11">
      <c r="A38" s="990">
        <v>31</v>
      </c>
      <c r="B38" s="991"/>
      <c r="C38" s="494" t="s">
        <v>472</v>
      </c>
      <c r="D38" s="377">
        <v>0</v>
      </c>
      <c r="E38" s="377">
        <v>1704</v>
      </c>
      <c r="F38" s="377">
        <v>0</v>
      </c>
      <c r="G38" s="377">
        <v>0</v>
      </c>
      <c r="H38" s="377">
        <v>0</v>
      </c>
      <c r="I38" s="377">
        <v>0</v>
      </c>
      <c r="J38" s="996">
        <v>1.34</v>
      </c>
    </row>
    <row r="39" spans="1:11" ht="14.25">
      <c r="A39" s="994">
        <v>32</v>
      </c>
      <c r="B39" s="991"/>
      <c r="C39" s="494" t="s">
        <v>473</v>
      </c>
      <c r="D39" s="377">
        <v>0</v>
      </c>
      <c r="E39" s="377">
        <v>0</v>
      </c>
      <c r="F39" s="377"/>
      <c r="G39" s="377">
        <v>0</v>
      </c>
      <c r="H39" s="377">
        <v>0</v>
      </c>
      <c r="I39" s="377">
        <v>0</v>
      </c>
      <c r="J39" s="996">
        <v>0</v>
      </c>
    </row>
    <row r="40" spans="1:11">
      <c r="A40" s="990">
        <v>33</v>
      </c>
      <c r="B40" s="991"/>
      <c r="C40" s="494" t="s">
        <v>474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996">
        <v>0</v>
      </c>
    </row>
    <row r="41" spans="1:11" ht="14.25">
      <c r="A41" s="994">
        <v>34</v>
      </c>
      <c r="B41" s="991"/>
      <c r="C41" s="494" t="s">
        <v>475</v>
      </c>
      <c r="D41" s="377"/>
      <c r="E41" s="377">
        <v>2534</v>
      </c>
      <c r="F41" s="377">
        <v>710</v>
      </c>
      <c r="G41" s="377">
        <v>0</v>
      </c>
      <c r="H41" s="377">
        <v>579</v>
      </c>
      <c r="I41" s="377">
        <v>0</v>
      </c>
      <c r="J41" s="996">
        <v>0</v>
      </c>
    </row>
    <row r="42" spans="1:11">
      <c r="A42" s="990">
        <v>35</v>
      </c>
      <c r="B42" s="991"/>
      <c r="C42" s="494" t="s">
        <v>476</v>
      </c>
      <c r="D42" s="377"/>
      <c r="E42" s="377">
        <v>2692</v>
      </c>
      <c r="F42" s="377">
        <v>0</v>
      </c>
      <c r="G42" s="377">
        <v>8.08</v>
      </c>
      <c r="H42" s="377">
        <v>0</v>
      </c>
      <c r="I42" s="377">
        <v>0</v>
      </c>
      <c r="J42" s="996">
        <v>8.08</v>
      </c>
    </row>
    <row r="43" spans="1:11" ht="14.25">
      <c r="A43" s="994">
        <v>36</v>
      </c>
      <c r="B43" s="991"/>
      <c r="C43" s="494" t="s">
        <v>670</v>
      </c>
      <c r="D43" s="377"/>
      <c r="E43" s="377">
        <v>0</v>
      </c>
      <c r="F43" s="377">
        <v>0</v>
      </c>
      <c r="G43" s="377">
        <v>0</v>
      </c>
      <c r="H43" s="377">
        <v>0</v>
      </c>
      <c r="I43" s="377">
        <v>0</v>
      </c>
      <c r="J43" s="996">
        <v>0</v>
      </c>
      <c r="K43" s="1000"/>
    </row>
    <row r="44" spans="1:11">
      <c r="A44" s="990">
        <v>37</v>
      </c>
      <c r="B44" s="991"/>
      <c r="C44" s="494" t="s">
        <v>477</v>
      </c>
      <c r="D44" s="377"/>
      <c r="E44" s="377">
        <v>10</v>
      </c>
      <c r="F44" s="377">
        <v>0</v>
      </c>
      <c r="G44" s="377">
        <v>0</v>
      </c>
      <c r="H44" s="377">
        <v>10</v>
      </c>
      <c r="I44" s="377">
        <v>0</v>
      </c>
      <c r="J44" s="996">
        <v>5</v>
      </c>
    </row>
    <row r="45" spans="1:11" ht="14.25">
      <c r="A45" s="994">
        <v>38</v>
      </c>
      <c r="B45" s="991">
        <v>0</v>
      </c>
      <c r="C45" s="494" t="s">
        <v>478</v>
      </c>
      <c r="D45" s="377">
        <v>0</v>
      </c>
      <c r="E45" s="377">
        <v>0</v>
      </c>
      <c r="F45" s="377">
        <v>0</v>
      </c>
      <c r="G45" s="377">
        <v>0</v>
      </c>
      <c r="H45" s="377">
        <v>0</v>
      </c>
      <c r="I45" s="377">
        <v>0</v>
      </c>
      <c r="J45" s="996">
        <v>0.2</v>
      </c>
    </row>
    <row r="46" spans="1:11">
      <c r="A46" s="990">
        <v>39</v>
      </c>
      <c r="B46" s="991"/>
      <c r="C46" s="494" t="s">
        <v>479</v>
      </c>
      <c r="D46" s="377"/>
      <c r="E46" s="377">
        <v>0</v>
      </c>
      <c r="F46" s="377">
        <v>0</v>
      </c>
      <c r="G46" s="377">
        <v>0</v>
      </c>
      <c r="H46" s="377">
        <v>0</v>
      </c>
      <c r="I46" s="377">
        <v>0</v>
      </c>
      <c r="J46" s="996">
        <v>0</v>
      </c>
    </row>
    <row r="47" spans="1:11" ht="14.25">
      <c r="A47" s="994">
        <v>40</v>
      </c>
      <c r="B47" s="991"/>
      <c r="C47" s="494" t="s">
        <v>480</v>
      </c>
      <c r="D47" s="377">
        <v>0</v>
      </c>
      <c r="E47" s="377">
        <v>2063</v>
      </c>
      <c r="F47" s="377">
        <v>0</v>
      </c>
      <c r="G47" s="377">
        <v>0</v>
      </c>
      <c r="H47" s="377">
        <v>300</v>
      </c>
      <c r="I47" s="377">
        <v>0</v>
      </c>
      <c r="J47" s="996">
        <v>61</v>
      </c>
    </row>
    <row r="48" spans="1:11">
      <c r="A48" s="990">
        <v>41</v>
      </c>
      <c r="B48" s="991"/>
      <c r="C48" s="494" t="s">
        <v>481</v>
      </c>
      <c r="D48" s="377"/>
      <c r="E48" s="377">
        <v>2905</v>
      </c>
      <c r="F48" s="377"/>
      <c r="G48" s="377">
        <v>0</v>
      </c>
      <c r="H48" s="377">
        <v>0</v>
      </c>
      <c r="I48" s="377">
        <v>0</v>
      </c>
      <c r="J48" s="996">
        <v>76</v>
      </c>
    </row>
    <row r="49" spans="1:11" ht="14.25">
      <c r="A49" s="994">
        <v>42</v>
      </c>
      <c r="B49" s="991">
        <v>2</v>
      </c>
      <c r="C49" s="494" t="s">
        <v>482</v>
      </c>
      <c r="D49" s="377">
        <v>5</v>
      </c>
      <c r="E49" s="377">
        <v>2128</v>
      </c>
      <c r="F49" s="377">
        <v>2128</v>
      </c>
      <c r="G49" s="377">
        <v>0</v>
      </c>
      <c r="H49" s="377">
        <v>0</v>
      </c>
      <c r="I49" s="377">
        <v>0</v>
      </c>
      <c r="J49" s="996">
        <v>12.55</v>
      </c>
    </row>
    <row r="50" spans="1:11">
      <c r="A50" s="990">
        <v>43</v>
      </c>
      <c r="B50" s="991"/>
      <c r="C50" s="494" t="s">
        <v>483</v>
      </c>
      <c r="D50" s="377">
        <v>0</v>
      </c>
      <c r="E50" s="377">
        <v>0</v>
      </c>
      <c r="F50" s="377">
        <v>0</v>
      </c>
      <c r="G50" s="377">
        <v>0</v>
      </c>
      <c r="H50" s="377">
        <v>0</v>
      </c>
      <c r="I50" s="377">
        <v>0</v>
      </c>
      <c r="J50" s="996">
        <v>0</v>
      </c>
    </row>
    <row r="51" spans="1:11" ht="14.25">
      <c r="A51" s="994">
        <v>44</v>
      </c>
      <c r="B51" s="991"/>
      <c r="C51" s="494" t="s">
        <v>484</v>
      </c>
      <c r="D51" s="377"/>
      <c r="E51" s="377">
        <v>0</v>
      </c>
      <c r="F51" s="377">
        <v>0</v>
      </c>
      <c r="G51" s="377">
        <v>0</v>
      </c>
      <c r="H51" s="377">
        <v>0</v>
      </c>
      <c r="I51" s="377">
        <v>0</v>
      </c>
      <c r="J51" s="996">
        <v>0</v>
      </c>
    </row>
    <row r="52" spans="1:11">
      <c r="A52" s="990">
        <v>45</v>
      </c>
      <c r="B52" s="991"/>
      <c r="C52" s="494" t="s">
        <v>485</v>
      </c>
      <c r="D52" s="377">
        <v>0</v>
      </c>
      <c r="E52" s="377">
        <v>0</v>
      </c>
      <c r="F52" s="377">
        <v>0</v>
      </c>
      <c r="G52" s="377">
        <v>0</v>
      </c>
      <c r="H52" s="377">
        <v>0</v>
      </c>
      <c r="I52" s="377">
        <v>0</v>
      </c>
      <c r="J52" s="996">
        <v>0</v>
      </c>
    </row>
    <row r="53" spans="1:11" ht="14.25">
      <c r="A53" s="994">
        <v>46</v>
      </c>
      <c r="B53" s="991"/>
      <c r="C53" s="494" t="s">
        <v>486</v>
      </c>
      <c r="D53" s="377"/>
      <c r="E53" s="377">
        <v>0</v>
      </c>
      <c r="F53" s="377">
        <v>0</v>
      </c>
      <c r="G53" s="377">
        <v>0</v>
      </c>
      <c r="H53" s="377">
        <v>0</v>
      </c>
      <c r="I53" s="377">
        <v>0</v>
      </c>
      <c r="J53" s="996">
        <v>0</v>
      </c>
    </row>
    <row r="54" spans="1:11">
      <c r="A54" s="990">
        <v>47</v>
      </c>
      <c r="B54" s="991">
        <v>0</v>
      </c>
      <c r="C54" s="494" t="s">
        <v>487</v>
      </c>
      <c r="D54" s="377"/>
      <c r="E54" s="377">
        <v>1913</v>
      </c>
      <c r="F54" s="377">
        <v>0</v>
      </c>
      <c r="G54" s="377">
        <v>0</v>
      </c>
      <c r="H54" s="377">
        <v>0</v>
      </c>
      <c r="I54" s="377">
        <v>0</v>
      </c>
      <c r="J54" s="996">
        <v>0</v>
      </c>
    </row>
    <row r="55" spans="1:11">
      <c r="A55" s="990">
        <v>48</v>
      </c>
      <c r="B55" s="991"/>
      <c r="C55" s="494" t="s">
        <v>671</v>
      </c>
      <c r="D55" s="377">
        <v>0</v>
      </c>
      <c r="E55" s="377">
        <v>0</v>
      </c>
      <c r="F55" s="377">
        <v>0</v>
      </c>
      <c r="G55" s="377">
        <v>0</v>
      </c>
      <c r="H55" s="377">
        <v>0</v>
      </c>
      <c r="I55" s="377">
        <v>0</v>
      </c>
      <c r="J55" s="996">
        <v>0</v>
      </c>
    </row>
    <row r="56" spans="1:11" ht="14.25">
      <c r="A56" s="994">
        <v>49</v>
      </c>
      <c r="B56" s="991"/>
      <c r="C56" s="494" t="s">
        <v>672</v>
      </c>
      <c r="D56" s="377">
        <v>0</v>
      </c>
      <c r="E56" s="377">
        <v>2159</v>
      </c>
      <c r="F56" s="377">
        <v>0</v>
      </c>
      <c r="G56" s="377">
        <v>0</v>
      </c>
      <c r="H56" s="377">
        <v>0</v>
      </c>
      <c r="I56" s="377">
        <v>2014</v>
      </c>
      <c r="J56" s="996">
        <v>1</v>
      </c>
    </row>
    <row r="57" spans="1:11">
      <c r="A57" s="990">
        <v>50</v>
      </c>
      <c r="B57" s="991"/>
      <c r="C57" s="494" t="s">
        <v>488</v>
      </c>
      <c r="D57" s="377">
        <v>0</v>
      </c>
      <c r="E57" s="377">
        <v>0</v>
      </c>
      <c r="F57" s="377">
        <v>0</v>
      </c>
      <c r="G57" s="377">
        <v>0</v>
      </c>
      <c r="H57" s="377">
        <v>0</v>
      </c>
      <c r="I57" s="377">
        <v>0</v>
      </c>
      <c r="J57" s="996">
        <v>0</v>
      </c>
    </row>
    <row r="58" spans="1:11" ht="14.25">
      <c r="A58" s="994">
        <v>51</v>
      </c>
      <c r="B58" s="991">
        <v>15</v>
      </c>
      <c r="C58" s="494" t="s">
        <v>673</v>
      </c>
      <c r="D58" s="377"/>
      <c r="E58" s="377">
        <v>2719</v>
      </c>
      <c r="F58" s="377">
        <v>10</v>
      </c>
      <c r="G58" s="377">
        <v>0</v>
      </c>
      <c r="H58" s="377">
        <v>12</v>
      </c>
      <c r="I58" s="377">
        <v>0</v>
      </c>
      <c r="J58" s="996">
        <v>0</v>
      </c>
    </row>
    <row r="59" spans="1:11">
      <c r="A59" s="804" t="s">
        <v>9</v>
      </c>
      <c r="B59" s="1001">
        <f>SUM(B8:B58)</f>
        <v>3023</v>
      </c>
      <c r="C59" s="379"/>
      <c r="D59" s="805">
        <f t="shared" ref="D59:J59" si="0">SUM(D8:D58)</f>
        <v>1012</v>
      </c>
      <c r="E59" s="805">
        <f t="shared" si="0"/>
        <v>55371</v>
      </c>
      <c r="F59" s="805">
        <f t="shared" si="0"/>
        <v>8535</v>
      </c>
      <c r="G59" s="805">
        <f t="shared" si="0"/>
        <v>6981.08</v>
      </c>
      <c r="H59" s="805">
        <f t="shared" si="0"/>
        <v>2258</v>
      </c>
      <c r="I59" s="805">
        <f t="shared" si="0"/>
        <v>2154.21</v>
      </c>
      <c r="J59" s="1002">
        <f t="shared" si="0"/>
        <v>207.48000000000002</v>
      </c>
    </row>
    <row r="62" spans="1:11">
      <c r="I62" s="979" t="s">
        <v>6</v>
      </c>
      <c r="J62" s="979"/>
      <c r="K62" s="979"/>
    </row>
    <row r="63" spans="1:11" ht="12.75" customHeight="1">
      <c r="H63" s="1465" t="s">
        <v>546</v>
      </c>
      <c r="I63" s="1465"/>
      <c r="J63" s="1465"/>
      <c r="K63" s="979"/>
    </row>
    <row r="64" spans="1:11">
      <c r="I64" s="981" t="s">
        <v>55</v>
      </c>
    </row>
  </sheetData>
  <mergeCells count="12">
    <mergeCell ref="H63:J63"/>
    <mergeCell ref="A1:H1"/>
    <mergeCell ref="I1:J1"/>
    <mergeCell ref="A2:J2"/>
    <mergeCell ref="A3:I3"/>
    <mergeCell ref="A4:B4"/>
    <mergeCell ref="H4:J4"/>
    <mergeCell ref="A5:A6"/>
    <mergeCell ref="B5:B6"/>
    <mergeCell ref="C5:E5"/>
    <mergeCell ref="F5:I5"/>
    <mergeCell ref="J5:J6"/>
  </mergeCells>
  <printOptions horizontalCentered="1"/>
  <pageMargins left="0.46" right="0.48" top="0.6" bottom="0" header="0.6" footer="0.31496062992126"/>
  <pageSetup paperSize="9" scale="89" orientation="landscape" r:id="rId1"/>
  <rowBreaks count="1" manualBreakCount="1">
    <brk id="41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80" zoomScaleSheetLayoutView="80" workbookViewId="0">
      <selection activeCell="C32" sqref="C32"/>
    </sheetView>
  </sheetViews>
  <sheetFormatPr defaultColWidth="9.140625" defaultRowHeight="12.75"/>
  <cols>
    <col min="1" max="1" width="5.28515625" style="1040" customWidth="1"/>
    <col min="2" max="2" width="8.5703125" style="1040" customWidth="1"/>
    <col min="3" max="4" width="32.140625" style="1040" customWidth="1"/>
    <col min="5" max="6" width="11.7109375" style="1040" customWidth="1"/>
    <col min="7" max="7" width="13.7109375" style="1040" customWidth="1"/>
    <col min="8" max="8" width="20.140625" style="1040" customWidth="1"/>
    <col min="9" max="16384" width="9.140625" style="1040"/>
  </cols>
  <sheetData>
    <row r="1" spans="1:12">
      <c r="A1" s="1480" t="s">
        <v>1087</v>
      </c>
      <c r="B1" s="1481"/>
      <c r="C1" s="1481"/>
      <c r="D1" s="1481"/>
      <c r="E1" s="1481"/>
      <c r="F1" s="1481"/>
      <c r="G1" s="1481"/>
      <c r="H1" s="1482"/>
    </row>
    <row r="2" spans="1:12" s="1041" customFormat="1" ht="15.75">
      <c r="A2" s="1483" t="s">
        <v>0</v>
      </c>
      <c r="B2" s="1483"/>
      <c r="C2" s="1483"/>
      <c r="D2" s="1483"/>
      <c r="E2" s="1483"/>
      <c r="F2" s="1483"/>
      <c r="G2" s="1483"/>
      <c r="H2" s="1483"/>
    </row>
    <row r="3" spans="1:12" s="1041" customFormat="1" ht="20.25">
      <c r="A3" s="1484" t="s">
        <v>507</v>
      </c>
      <c r="B3" s="1484"/>
      <c r="C3" s="1484"/>
      <c r="D3" s="1484"/>
      <c r="E3" s="1484"/>
      <c r="F3" s="1484"/>
      <c r="G3" s="1484"/>
      <c r="H3" s="1484"/>
    </row>
    <row r="4" spans="1:12" s="1041" customFormat="1" ht="27.75" customHeight="1">
      <c r="A4" s="1485" t="s">
        <v>350</v>
      </c>
      <c r="B4" s="1485"/>
      <c r="C4" s="1485"/>
      <c r="D4" s="1485"/>
      <c r="E4" s="1485"/>
      <c r="F4" s="1485"/>
      <c r="G4" s="1485"/>
      <c r="H4" s="1486"/>
      <c r="L4" s="1041" t="s">
        <v>351</v>
      </c>
    </row>
    <row r="5" spans="1:12" s="1044" customFormat="1" ht="22.5" customHeight="1">
      <c r="A5" s="1042"/>
      <c r="B5" s="1487" t="s">
        <v>1088</v>
      </c>
      <c r="C5" s="1487" t="s">
        <v>186</v>
      </c>
      <c r="D5" s="1043"/>
      <c r="E5" s="1487"/>
      <c r="F5" s="1487"/>
      <c r="G5" s="1487"/>
      <c r="H5" s="1487" t="s">
        <v>49</v>
      </c>
    </row>
    <row r="6" spans="1:12" s="1044" customFormat="1" ht="36">
      <c r="A6" s="1045"/>
      <c r="B6" s="1488"/>
      <c r="C6" s="1488"/>
      <c r="D6" s="1046" t="s">
        <v>188</v>
      </c>
      <c r="E6" s="1043" t="s">
        <v>189</v>
      </c>
      <c r="F6" s="1043" t="s">
        <v>190</v>
      </c>
      <c r="G6" s="1043" t="s">
        <v>9</v>
      </c>
      <c r="H6" s="1487"/>
    </row>
    <row r="7" spans="1:12" s="1044" customFormat="1" ht="18.75">
      <c r="A7" s="1045"/>
      <c r="B7" s="1047" t="s">
        <v>164</v>
      </c>
      <c r="C7" s="1047" t="s">
        <v>165</v>
      </c>
      <c r="D7" s="1047" t="s">
        <v>166</v>
      </c>
      <c r="E7" s="1047" t="s">
        <v>167</v>
      </c>
      <c r="F7" s="1047" t="s">
        <v>168</v>
      </c>
      <c r="G7" s="1047" t="s">
        <v>169</v>
      </c>
      <c r="H7" s="1048">
        <v>7</v>
      </c>
    </row>
    <row r="8" spans="1:12" s="1051" customFormat="1" ht="15" customHeight="1">
      <c r="A8" s="1049"/>
      <c r="B8" s="1050" t="s">
        <v>21</v>
      </c>
      <c r="C8" s="1489" t="s">
        <v>194</v>
      </c>
      <c r="D8" s="1489"/>
      <c r="E8" s="1489"/>
      <c r="F8" s="1489"/>
      <c r="G8" s="1489"/>
      <c r="H8" s="1489"/>
    </row>
    <row r="9" spans="1:12" s="1052" customFormat="1" ht="18">
      <c r="A9" s="1049"/>
      <c r="B9" s="1050">
        <v>1</v>
      </c>
      <c r="C9" s="1049" t="s">
        <v>1089</v>
      </c>
      <c r="D9" s="1048">
        <v>1</v>
      </c>
      <c r="E9" s="1048">
        <v>0</v>
      </c>
      <c r="F9" s="1048">
        <v>0</v>
      </c>
      <c r="G9" s="1050">
        <v>1</v>
      </c>
      <c r="H9" s="1049"/>
    </row>
    <row r="10" spans="1:12" ht="18">
      <c r="A10" s="1053"/>
      <c r="B10" s="1048">
        <v>2</v>
      </c>
      <c r="C10" s="1054" t="s">
        <v>1090</v>
      </c>
      <c r="D10" s="1048">
        <v>1</v>
      </c>
      <c r="E10" s="1048">
        <v>0</v>
      </c>
      <c r="F10" s="1048">
        <v>0</v>
      </c>
      <c r="G10" s="1048">
        <v>1</v>
      </c>
      <c r="H10" s="1054"/>
    </row>
    <row r="11" spans="1:12" ht="18">
      <c r="A11" s="1054"/>
      <c r="B11" s="1048">
        <v>3</v>
      </c>
      <c r="C11" s="1054" t="s">
        <v>1091</v>
      </c>
      <c r="D11" s="1048">
        <v>4</v>
      </c>
      <c r="E11" s="1048">
        <v>0</v>
      </c>
      <c r="F11" s="1048">
        <v>0</v>
      </c>
      <c r="G11" s="1048">
        <v>4</v>
      </c>
      <c r="H11" s="1054"/>
    </row>
    <row r="12" spans="1:12" s="1059" customFormat="1" ht="18">
      <c r="A12" s="1055"/>
      <c r="B12" s="1056" t="s">
        <v>9</v>
      </c>
      <c r="C12" s="1057"/>
      <c r="D12" s="1058">
        <v>6</v>
      </c>
      <c r="E12" s="1058">
        <v>0</v>
      </c>
      <c r="F12" s="1058">
        <v>0</v>
      </c>
      <c r="G12" s="1058">
        <v>6</v>
      </c>
      <c r="H12" s="1055"/>
    </row>
    <row r="13" spans="1:12" s="1059" customFormat="1" ht="21.75" customHeight="1">
      <c r="A13" s="1055"/>
      <c r="B13" s="1050" t="s">
        <v>25</v>
      </c>
      <c r="C13" s="1489" t="s">
        <v>307</v>
      </c>
      <c r="D13" s="1489"/>
      <c r="E13" s="1489"/>
      <c r="F13" s="1489"/>
      <c r="G13" s="1489"/>
      <c r="H13" s="1489"/>
    </row>
    <row r="14" spans="1:12" s="1059" customFormat="1" ht="18">
      <c r="A14" s="1060" t="s">
        <v>184</v>
      </c>
      <c r="B14" s="1042">
        <v>1</v>
      </c>
      <c r="C14" s="1049" t="s">
        <v>1092</v>
      </c>
      <c r="D14" s="1050">
        <v>1</v>
      </c>
      <c r="E14" s="1042">
        <v>0</v>
      </c>
      <c r="F14" s="1060">
        <v>0</v>
      </c>
      <c r="G14" s="1042">
        <v>1</v>
      </c>
      <c r="H14" s="1055"/>
    </row>
    <row r="15" spans="1:12" ht="18">
      <c r="A15" s="1054"/>
      <c r="B15" s="1048">
        <v>2</v>
      </c>
      <c r="C15" s="1045" t="s">
        <v>1093</v>
      </c>
      <c r="D15" s="1048">
        <v>2</v>
      </c>
      <c r="E15" s="1048">
        <v>0</v>
      </c>
      <c r="F15" s="1054">
        <v>0</v>
      </c>
      <c r="G15" s="1048">
        <v>2</v>
      </c>
      <c r="H15" s="1054"/>
    </row>
    <row r="16" spans="1:12" ht="36">
      <c r="A16" s="1054"/>
      <c r="B16" s="1490"/>
      <c r="C16" s="1061" t="s">
        <v>1094</v>
      </c>
      <c r="D16" s="1048">
        <v>1</v>
      </c>
      <c r="E16" s="1048">
        <v>0</v>
      </c>
      <c r="F16" s="1054"/>
      <c r="G16" s="1048">
        <v>1</v>
      </c>
      <c r="H16" s="1054"/>
    </row>
    <row r="17" spans="1:8" ht="18">
      <c r="A17" s="1054"/>
      <c r="B17" s="1491"/>
      <c r="C17" s="1045" t="s">
        <v>1095</v>
      </c>
      <c r="D17" s="1048">
        <v>1</v>
      </c>
      <c r="E17" s="1048">
        <v>0</v>
      </c>
      <c r="F17" s="1054">
        <v>0</v>
      </c>
      <c r="G17" s="1048">
        <v>1</v>
      </c>
      <c r="H17" s="1054"/>
    </row>
    <row r="18" spans="1:8" ht="18">
      <c r="A18" s="1054"/>
      <c r="B18" s="1491"/>
      <c r="C18" s="1045" t="s">
        <v>1096</v>
      </c>
      <c r="D18" s="1048">
        <v>2</v>
      </c>
      <c r="E18" s="1048">
        <v>0</v>
      </c>
      <c r="F18" s="1054">
        <v>0</v>
      </c>
      <c r="G18" s="1048">
        <v>2</v>
      </c>
      <c r="H18" s="1054"/>
    </row>
    <row r="19" spans="1:8" ht="18">
      <c r="A19" s="1054"/>
      <c r="B19" s="1492"/>
      <c r="C19" s="1045" t="s">
        <v>1097</v>
      </c>
      <c r="D19" s="1048">
        <v>5</v>
      </c>
      <c r="E19" s="1048">
        <v>0</v>
      </c>
      <c r="F19" s="1054">
        <v>0</v>
      </c>
      <c r="G19" s="1048">
        <v>5</v>
      </c>
      <c r="H19" s="1054"/>
    </row>
    <row r="20" spans="1:8" ht="18">
      <c r="A20" s="1054"/>
      <c r="B20" s="1048">
        <v>3</v>
      </c>
      <c r="C20" s="1045" t="s">
        <v>1098</v>
      </c>
      <c r="D20" s="1048">
        <v>3</v>
      </c>
      <c r="E20" s="1048">
        <v>0</v>
      </c>
      <c r="F20" s="1054">
        <v>0</v>
      </c>
      <c r="G20" s="1048">
        <v>3</v>
      </c>
      <c r="H20" s="1054"/>
    </row>
    <row r="21" spans="1:8" ht="18">
      <c r="A21" s="1054"/>
      <c r="B21" s="1048"/>
      <c r="C21" s="1045" t="s">
        <v>1099</v>
      </c>
      <c r="D21" s="1048">
        <v>0</v>
      </c>
      <c r="E21" s="1048">
        <v>31</v>
      </c>
      <c r="F21" s="1054">
        <v>0</v>
      </c>
      <c r="G21" s="1048">
        <v>31</v>
      </c>
      <c r="H21" s="1054"/>
    </row>
    <row r="22" spans="1:8" ht="18">
      <c r="A22" s="1054"/>
      <c r="B22" s="1048"/>
      <c r="C22" s="1045" t="s">
        <v>1100</v>
      </c>
      <c r="D22" s="1048">
        <v>0</v>
      </c>
      <c r="E22" s="1048">
        <v>41</v>
      </c>
      <c r="F22" s="1054">
        <v>0</v>
      </c>
      <c r="G22" s="1048">
        <v>41</v>
      </c>
      <c r="H22" s="1054"/>
    </row>
    <row r="23" spans="1:8" ht="18">
      <c r="A23" s="1054"/>
      <c r="B23" s="1048"/>
      <c r="C23" s="1054" t="s">
        <v>1101</v>
      </c>
      <c r="D23" s="1048">
        <v>0</v>
      </c>
      <c r="E23" s="1048">
        <v>45</v>
      </c>
      <c r="F23" s="1054">
        <v>0</v>
      </c>
      <c r="G23" s="1048">
        <v>45</v>
      </c>
      <c r="H23" s="1054"/>
    </row>
    <row r="24" spans="1:8" ht="18">
      <c r="A24" s="1054"/>
      <c r="B24" s="1062" t="s">
        <v>1102</v>
      </c>
      <c r="C24" s="1062"/>
      <c r="D24" s="1058">
        <v>15</v>
      </c>
      <c r="E24" s="1058">
        <f>SUM(E14:E23)</f>
        <v>117</v>
      </c>
      <c r="F24" s="1062">
        <v>0</v>
      </c>
      <c r="G24" s="1058">
        <f>SUM(G14:G23)</f>
        <v>132</v>
      </c>
      <c r="H24" s="1054"/>
    </row>
    <row r="25" spans="1:8" s="1066" customFormat="1" ht="18">
      <c r="A25" s="1063"/>
      <c r="B25" s="1063"/>
      <c r="C25" s="1063" t="s">
        <v>28</v>
      </c>
      <c r="D25" s="1064">
        <v>21</v>
      </c>
      <c r="E25" s="1064">
        <v>117</v>
      </c>
      <c r="F25" s="1063">
        <v>0</v>
      </c>
      <c r="G25" s="1064">
        <f>SUM(D25:F25)</f>
        <v>138</v>
      </c>
      <c r="H25" s="1065"/>
    </row>
    <row r="26" spans="1:8" ht="12.75" customHeight="1">
      <c r="A26" s="1493" t="s">
        <v>6</v>
      </c>
      <c r="B26" s="1494"/>
      <c r="C26" s="1494"/>
      <c r="D26" s="1494"/>
      <c r="E26" s="1494"/>
      <c r="F26" s="1494"/>
      <c r="G26" s="1494"/>
      <c r="H26" s="1495"/>
    </row>
    <row r="27" spans="1:8" ht="12.75" customHeight="1">
      <c r="A27" s="1496" t="s">
        <v>546</v>
      </c>
      <c r="B27" s="1497"/>
      <c r="C27" s="1497"/>
      <c r="D27" s="1497"/>
      <c r="E27" s="1497"/>
      <c r="F27" s="1497"/>
      <c r="G27" s="1497"/>
      <c r="H27" s="1498"/>
    </row>
    <row r="28" spans="1:8" ht="18.75" customHeight="1">
      <c r="A28" s="1477" t="s">
        <v>5</v>
      </c>
      <c r="B28" s="1478"/>
      <c r="C28" s="1478"/>
      <c r="D28" s="1478"/>
      <c r="E28" s="1478"/>
      <c r="F28" s="1478"/>
      <c r="G28" s="1478"/>
      <c r="H28" s="1479"/>
    </row>
  </sheetData>
  <mergeCells count="14">
    <mergeCell ref="A28:H28"/>
    <mergeCell ref="A1:H1"/>
    <mergeCell ref="A2:H2"/>
    <mergeCell ref="A3:H3"/>
    <mergeCell ref="A4:H4"/>
    <mergeCell ref="B5:B6"/>
    <mergeCell ref="C5:C6"/>
    <mergeCell ref="E5:G5"/>
    <mergeCell ref="H5:H6"/>
    <mergeCell ref="C8:H8"/>
    <mergeCell ref="C13:H13"/>
    <mergeCell ref="B16:B19"/>
    <mergeCell ref="A26:H26"/>
    <mergeCell ref="A27:H27"/>
  </mergeCells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70" workbookViewId="0">
      <selection activeCell="O14" sqref="O14"/>
    </sheetView>
  </sheetViews>
  <sheetFormatPr defaultColWidth="9.140625" defaultRowHeight="12.75"/>
  <cols>
    <col min="1" max="1" width="5.7109375" style="109" customWidth="1"/>
    <col min="2" max="2" width="12.42578125" style="109" customWidth="1"/>
    <col min="3" max="3" width="13" style="109" customWidth="1"/>
    <col min="4" max="4" width="12" style="109" customWidth="1"/>
    <col min="5" max="5" width="12.42578125" style="109" customWidth="1"/>
    <col min="6" max="6" width="12.7109375" style="109" customWidth="1"/>
    <col min="7" max="7" width="13.140625" style="109" customWidth="1"/>
    <col min="8" max="8" width="12.7109375" style="109" customWidth="1"/>
    <col min="9" max="9" width="12.140625" style="109" customWidth="1"/>
    <col min="10" max="10" width="12.140625" style="248" customWidth="1"/>
    <col min="11" max="11" width="16.5703125" style="109" customWidth="1"/>
    <col min="12" max="12" width="13.140625" style="109" customWidth="1"/>
    <col min="13" max="13" width="12.7109375" style="109" customWidth="1"/>
    <col min="14" max="16384" width="9.140625" style="109"/>
  </cols>
  <sheetData>
    <row r="1" spans="1:13">
      <c r="K1" s="1213" t="s">
        <v>130</v>
      </c>
      <c r="L1" s="1213"/>
      <c r="M1" s="1213"/>
    </row>
    <row r="2" spans="1:13" ht="12.75" customHeight="1"/>
    <row r="3" spans="1:13" ht="15.75">
      <c r="B3" s="1214" t="s">
        <v>0</v>
      </c>
      <c r="C3" s="1214"/>
      <c r="D3" s="1214"/>
      <c r="E3" s="1214"/>
      <c r="F3" s="1214"/>
      <c r="G3" s="1214"/>
      <c r="H3" s="1214"/>
      <c r="I3" s="1214"/>
      <c r="J3" s="1214"/>
      <c r="K3" s="1214"/>
    </row>
    <row r="4" spans="1:13" ht="20.25">
      <c r="B4" s="1215" t="s">
        <v>354</v>
      </c>
      <c r="C4" s="1215"/>
      <c r="D4" s="1215"/>
      <c r="E4" s="1215"/>
      <c r="F4" s="1215"/>
      <c r="G4" s="1215"/>
      <c r="H4" s="1215"/>
      <c r="I4" s="1215"/>
      <c r="J4" s="1215"/>
      <c r="K4" s="1215"/>
    </row>
    <row r="5" spans="1:13" ht="10.5" customHeight="1"/>
    <row r="6" spans="1:13" ht="15.75">
      <c r="A6" s="239" t="s">
        <v>365</v>
      </c>
      <c r="B6" s="239"/>
      <c r="C6" s="239"/>
      <c r="D6" s="239"/>
      <c r="E6" s="239"/>
      <c r="F6" s="239"/>
      <c r="G6" s="239"/>
      <c r="H6" s="239"/>
      <c r="I6" s="239"/>
      <c r="J6" s="249"/>
      <c r="K6" s="239"/>
    </row>
    <row r="7" spans="1:13" ht="15.75">
      <c r="B7" s="110"/>
      <c r="C7" s="110"/>
      <c r="D7" s="110"/>
      <c r="E7" s="110"/>
      <c r="F7" s="110"/>
      <c r="G7" s="110"/>
      <c r="H7" s="110"/>
      <c r="L7" s="1220" t="s">
        <v>114</v>
      </c>
      <c r="M7" s="1220"/>
    </row>
    <row r="8" spans="1:13" ht="15.75">
      <c r="C8" s="110"/>
      <c r="D8" s="110"/>
      <c r="E8" s="110"/>
      <c r="F8" s="110"/>
      <c r="G8" s="1221" t="s">
        <v>363</v>
      </c>
      <c r="H8" s="1221"/>
      <c r="I8" s="1221"/>
      <c r="J8" s="1221"/>
      <c r="K8" s="1221"/>
      <c r="L8" s="1221"/>
      <c r="M8" s="1221"/>
    </row>
    <row r="9" spans="1:13">
      <c r="A9" s="1222" t="s">
        <v>15</v>
      </c>
      <c r="B9" s="1225" t="s">
        <v>2</v>
      </c>
      <c r="C9" s="1216" t="s">
        <v>366</v>
      </c>
      <c r="D9" s="1216" t="s">
        <v>364</v>
      </c>
      <c r="E9" s="1216" t="s">
        <v>139</v>
      </c>
      <c r="F9" s="1216" t="s">
        <v>138</v>
      </c>
      <c r="G9" s="1216"/>
      <c r="H9" s="1216" t="s">
        <v>111</v>
      </c>
      <c r="I9" s="1216"/>
      <c r="J9" s="1217" t="s">
        <v>290</v>
      </c>
      <c r="K9" s="1216" t="s">
        <v>113</v>
      </c>
      <c r="L9" s="1216" t="s">
        <v>274</v>
      </c>
      <c r="M9" s="1216" t="s">
        <v>150</v>
      </c>
    </row>
    <row r="10" spans="1:13">
      <c r="A10" s="1223"/>
      <c r="B10" s="1225"/>
      <c r="C10" s="1216"/>
      <c r="D10" s="1216"/>
      <c r="E10" s="1216"/>
      <c r="F10" s="1216"/>
      <c r="G10" s="1216"/>
      <c r="H10" s="1216"/>
      <c r="I10" s="1216"/>
      <c r="J10" s="1218"/>
      <c r="K10" s="1216"/>
      <c r="L10" s="1216"/>
      <c r="M10" s="1216"/>
    </row>
    <row r="11" spans="1:13" ht="27" customHeight="1">
      <c r="A11" s="1224"/>
      <c r="B11" s="1225"/>
      <c r="C11" s="1216"/>
      <c r="D11" s="1216"/>
      <c r="E11" s="1216"/>
      <c r="F11" s="111" t="s">
        <v>112</v>
      </c>
      <c r="G11" s="111" t="s">
        <v>151</v>
      </c>
      <c r="H11" s="111" t="s">
        <v>112</v>
      </c>
      <c r="I11" s="111" t="s">
        <v>151</v>
      </c>
      <c r="J11" s="1219"/>
      <c r="K11" s="1216"/>
      <c r="L11" s="1216"/>
      <c r="M11" s="1216"/>
    </row>
    <row r="12" spans="1:13">
      <c r="A12" s="123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250"/>
      <c r="K12" s="123">
        <v>10</v>
      </c>
      <c r="L12" s="140">
        <v>11</v>
      </c>
      <c r="M12" s="140">
        <v>12</v>
      </c>
    </row>
    <row r="13" spans="1:13" ht="15.75">
      <c r="A13" s="122">
        <v>1</v>
      </c>
      <c r="B13" s="112"/>
      <c r="C13" s="113"/>
      <c r="D13" s="113"/>
      <c r="E13" s="113"/>
      <c r="F13" s="113"/>
      <c r="G13" s="113"/>
      <c r="H13" s="113"/>
      <c r="I13" s="113"/>
      <c r="J13" s="251"/>
      <c r="K13" s="113"/>
      <c r="L13" s="112"/>
      <c r="M13" s="112"/>
    </row>
    <row r="14" spans="1:13" ht="15.75">
      <c r="A14" s="122">
        <v>2</v>
      </c>
      <c r="B14" s="112"/>
      <c r="C14" s="113"/>
      <c r="D14" s="113"/>
      <c r="E14" s="113"/>
      <c r="F14" s="113"/>
      <c r="G14" s="113"/>
      <c r="H14" s="113"/>
      <c r="I14" s="113"/>
      <c r="J14" s="251"/>
      <c r="K14" s="113"/>
      <c r="L14" s="112"/>
      <c r="M14" s="112"/>
    </row>
    <row r="15" spans="1:13" ht="15.75">
      <c r="A15" s="122">
        <v>3</v>
      </c>
      <c r="B15" s="112"/>
      <c r="C15" s="113"/>
      <c r="D15" s="113"/>
      <c r="E15" s="113"/>
      <c r="F15" s="113"/>
      <c r="G15" s="113"/>
      <c r="H15" s="113"/>
      <c r="I15" s="113"/>
      <c r="J15" s="251"/>
      <c r="K15" s="113"/>
      <c r="L15" s="112"/>
      <c r="M15" s="112"/>
    </row>
    <row r="16" spans="1:13" ht="15.75">
      <c r="A16" s="122">
        <v>4</v>
      </c>
      <c r="B16" s="112"/>
      <c r="C16" s="113"/>
      <c r="D16" s="113"/>
      <c r="E16" s="113"/>
      <c r="F16" s="113"/>
      <c r="G16" s="113"/>
      <c r="H16" s="113"/>
      <c r="I16" s="113"/>
      <c r="J16" s="251"/>
      <c r="K16" s="113"/>
      <c r="L16" s="112"/>
      <c r="M16" s="112"/>
    </row>
    <row r="17" spans="1:14" ht="15.75">
      <c r="A17" s="122">
        <v>5</v>
      </c>
      <c r="B17" s="112"/>
      <c r="C17" s="113"/>
      <c r="D17" s="113"/>
      <c r="E17" s="113"/>
      <c r="F17" s="113"/>
      <c r="G17" s="113"/>
      <c r="H17" s="113"/>
      <c r="I17" s="113"/>
      <c r="J17" s="251"/>
      <c r="K17" s="113"/>
      <c r="L17" s="112"/>
      <c r="M17" s="112"/>
    </row>
    <row r="18" spans="1:14" s="116" customFormat="1">
      <c r="A18" s="122">
        <v>6</v>
      </c>
      <c r="B18" s="114"/>
      <c r="C18" s="115"/>
      <c r="D18" s="115"/>
      <c r="E18" s="115"/>
      <c r="F18" s="115"/>
      <c r="G18" s="115"/>
      <c r="H18" s="115"/>
      <c r="I18" s="115"/>
      <c r="J18" s="252"/>
      <c r="K18" s="115"/>
      <c r="L18" s="114"/>
      <c r="M18" s="114"/>
    </row>
    <row r="19" spans="1:14" s="116" customFormat="1">
      <c r="A19" s="122">
        <v>7</v>
      </c>
      <c r="B19" s="114"/>
      <c r="C19" s="115"/>
      <c r="D19" s="115"/>
      <c r="E19" s="115"/>
      <c r="F19" s="115"/>
      <c r="G19" s="115"/>
      <c r="H19" s="115"/>
      <c r="I19" s="115"/>
      <c r="J19" s="252"/>
      <c r="K19" s="115"/>
      <c r="L19" s="114"/>
      <c r="M19" s="114"/>
    </row>
    <row r="20" spans="1:14" ht="15.75" customHeight="1">
      <c r="A20" s="122">
        <v>8</v>
      </c>
      <c r="B20" s="112"/>
      <c r="C20" s="112"/>
      <c r="D20" s="112"/>
      <c r="E20" s="112"/>
      <c r="F20" s="117"/>
      <c r="G20" s="117"/>
      <c r="H20" s="117"/>
      <c r="I20" s="117"/>
      <c r="J20" s="253"/>
      <c r="K20" s="112"/>
      <c r="L20" s="112"/>
      <c r="M20" s="112"/>
    </row>
    <row r="21" spans="1:14" ht="15.75" customHeight="1">
      <c r="A21" s="122">
        <v>9</v>
      </c>
      <c r="B21" s="118"/>
      <c r="C21" s="112"/>
      <c r="D21" s="112"/>
      <c r="E21" s="112"/>
      <c r="F21" s="117"/>
      <c r="G21" s="117"/>
      <c r="H21" s="117"/>
      <c r="I21" s="117"/>
      <c r="J21" s="253"/>
      <c r="K21" s="112"/>
      <c r="L21" s="112"/>
      <c r="M21" s="112"/>
    </row>
    <row r="22" spans="1:14" ht="15.75" customHeight="1">
      <c r="A22" s="122">
        <v>10</v>
      </c>
      <c r="B22" s="118"/>
      <c r="C22" s="112"/>
      <c r="D22" s="112"/>
      <c r="E22" s="112"/>
      <c r="F22" s="119"/>
      <c r="G22" s="119"/>
      <c r="H22" s="119"/>
      <c r="I22" s="119"/>
      <c r="J22" s="254"/>
      <c r="K22" s="112"/>
      <c r="L22" s="112"/>
      <c r="M22" s="112"/>
    </row>
    <row r="23" spans="1:14">
      <c r="A23" s="112"/>
      <c r="B23" s="112"/>
      <c r="C23" s="112"/>
      <c r="D23" s="112"/>
      <c r="E23" s="112"/>
      <c r="F23" s="112"/>
      <c r="G23" s="112"/>
      <c r="H23" s="112"/>
      <c r="I23" s="112"/>
      <c r="J23" s="255"/>
      <c r="K23" s="112"/>
      <c r="L23" s="112"/>
      <c r="M23" s="112"/>
    </row>
    <row r="24" spans="1:14">
      <c r="A24" s="120" t="s">
        <v>57</v>
      </c>
      <c r="B24" s="112"/>
      <c r="C24" s="121"/>
      <c r="D24" s="121"/>
      <c r="E24" s="121"/>
      <c r="F24" s="121"/>
      <c r="G24" s="121"/>
      <c r="H24" s="121"/>
      <c r="I24" s="121"/>
      <c r="J24" s="256"/>
      <c r="K24" s="121"/>
      <c r="L24" s="112"/>
      <c r="M24" s="112"/>
    </row>
    <row r="25" spans="1:14">
      <c r="A25" s="112"/>
      <c r="B25" s="112"/>
      <c r="C25" s="112"/>
      <c r="D25" s="112"/>
      <c r="E25" s="112"/>
      <c r="F25" s="112"/>
      <c r="G25" s="112"/>
      <c r="H25" s="112"/>
      <c r="I25" s="112"/>
      <c r="J25" s="255"/>
      <c r="K25" s="112"/>
      <c r="L25" s="112"/>
      <c r="M25" s="112"/>
    </row>
    <row r="28" spans="1:14" ht="15.75" customHeight="1"/>
    <row r="29" spans="1:14" ht="15.75" customHeight="1">
      <c r="A29" s="1153" t="s">
        <v>6</v>
      </c>
      <c r="B29" s="1153"/>
      <c r="C29" s="1153"/>
      <c r="D29" s="1153"/>
      <c r="E29" s="1153"/>
      <c r="F29" s="1153"/>
      <c r="G29" s="1153"/>
      <c r="H29" s="1153"/>
      <c r="I29" s="1153"/>
      <c r="J29" s="1153"/>
      <c r="K29" s="1153"/>
      <c r="L29" s="64"/>
      <c r="M29" s="64"/>
      <c r="N29" s="12"/>
    </row>
    <row r="30" spans="1:14" ht="15.75" customHeight="1">
      <c r="A30" s="1153" t="s">
        <v>7</v>
      </c>
      <c r="B30" s="1153"/>
      <c r="C30" s="1153"/>
      <c r="D30" s="1153"/>
      <c r="E30" s="1153"/>
      <c r="F30" s="1153"/>
      <c r="G30" s="1153"/>
      <c r="H30" s="1153"/>
      <c r="I30" s="1153"/>
      <c r="J30" s="1153"/>
      <c r="K30" s="1153"/>
      <c r="L30" s="64"/>
      <c r="M30" s="64"/>
      <c r="N30" s="12"/>
    </row>
    <row r="31" spans="1:14" ht="12.75" customHeight="1">
      <c r="A31" s="1153" t="s">
        <v>10</v>
      </c>
      <c r="B31" s="1153"/>
      <c r="C31" s="1153"/>
      <c r="D31" s="1153"/>
      <c r="E31" s="1153"/>
      <c r="F31" s="1153"/>
      <c r="G31" s="1153"/>
      <c r="H31" s="1153"/>
      <c r="I31" s="1153"/>
      <c r="J31" s="1153"/>
      <c r="K31" s="1153"/>
      <c r="L31" s="64"/>
      <c r="M31" s="64"/>
      <c r="N31" s="12"/>
    </row>
    <row r="32" spans="1:14">
      <c r="A32" s="11" t="s">
        <v>13</v>
      </c>
      <c r="B32" s="11"/>
      <c r="C32" s="11"/>
      <c r="D32" s="11"/>
      <c r="E32" s="11"/>
      <c r="F32" s="11"/>
      <c r="G32" s="12"/>
      <c r="H32" s="12"/>
      <c r="I32" s="12"/>
      <c r="J32" s="257"/>
      <c r="K32" s="1151" t="s">
        <v>55</v>
      </c>
      <c r="L32" s="1151"/>
      <c r="M32" s="1151"/>
      <c r="N32" s="1151"/>
    </row>
    <row r="33" spans="1:14">
      <c r="A33" s="11"/>
      <c r="B33" s="12"/>
      <c r="C33" s="12"/>
      <c r="D33" s="12"/>
      <c r="E33" s="12"/>
      <c r="F33" s="12"/>
      <c r="G33" s="12"/>
      <c r="H33" s="12"/>
      <c r="I33" s="12"/>
      <c r="J33" s="257"/>
      <c r="K33" s="12"/>
      <c r="L33" s="12"/>
      <c r="M33" s="12"/>
      <c r="N33" s="12"/>
    </row>
  </sheetData>
  <mergeCells count="20">
    <mergeCell ref="K32:N32"/>
    <mergeCell ref="A29:K29"/>
    <mergeCell ref="A30:K30"/>
    <mergeCell ref="D9:D11"/>
    <mergeCell ref="E9:E11"/>
    <mergeCell ref="A9:A11"/>
    <mergeCell ref="M9:M11"/>
    <mergeCell ref="L9:L11"/>
    <mergeCell ref="B9:B11"/>
    <mergeCell ref="A31:K3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topLeftCell="A40" zoomScale="130" zoomScaleSheetLayoutView="130" workbookViewId="0">
      <selection activeCell="G60" sqref="G60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8" ht="18">
      <c r="A1" s="1261" t="s">
        <v>0</v>
      </c>
      <c r="B1" s="1261"/>
      <c r="C1" s="1261"/>
      <c r="D1" s="1261"/>
      <c r="E1" s="1261"/>
      <c r="F1" s="1261"/>
      <c r="G1" s="180" t="s">
        <v>388</v>
      </c>
    </row>
    <row r="2" spans="1:8" ht="21">
      <c r="A2" s="1262" t="s">
        <v>507</v>
      </c>
      <c r="B2" s="1262"/>
      <c r="C2" s="1262"/>
      <c r="D2" s="1262"/>
      <c r="E2" s="1262"/>
      <c r="F2" s="1262"/>
      <c r="G2" s="1262"/>
    </row>
    <row r="3" spans="1:8" ht="15">
      <c r="A3" s="182"/>
      <c r="B3" s="182"/>
    </row>
    <row r="4" spans="1:8" ht="18" customHeight="1">
      <c r="A4" s="1283" t="s">
        <v>389</v>
      </c>
      <c r="B4" s="1283"/>
      <c r="C4" s="1283"/>
      <c r="D4" s="1283"/>
      <c r="E4" s="1283"/>
      <c r="F4" s="1283"/>
      <c r="G4" s="1283"/>
    </row>
    <row r="5" spans="1:8">
      <c r="A5" s="1469" t="s">
        <v>667</v>
      </c>
      <c r="B5" s="1469"/>
    </row>
    <row r="6" spans="1:8" ht="15">
      <c r="A6" s="183"/>
      <c r="B6" s="183"/>
      <c r="F6" s="1221" t="s">
        <v>523</v>
      </c>
      <c r="G6" s="1221"/>
    </row>
    <row r="7" spans="1:8" ht="59.25" customHeight="1">
      <c r="A7" s="184" t="s">
        <v>1</v>
      </c>
      <c r="B7" s="184" t="s">
        <v>500</v>
      </c>
      <c r="C7" s="280" t="s">
        <v>390</v>
      </c>
      <c r="D7" s="280" t="s">
        <v>391</v>
      </c>
      <c r="E7" s="280" t="s">
        <v>392</v>
      </c>
      <c r="F7" s="280" t="s">
        <v>393</v>
      </c>
      <c r="G7" s="280" t="s">
        <v>674</v>
      </c>
    </row>
    <row r="8" spans="1:8" s="180" customFormat="1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</row>
    <row r="9" spans="1:8" s="180" customFormat="1" ht="15">
      <c r="A9" s="483">
        <v>1</v>
      </c>
      <c r="B9" s="494" t="s">
        <v>444</v>
      </c>
      <c r="C9" s="542">
        <v>950</v>
      </c>
      <c r="D9" s="700">
        <v>570</v>
      </c>
      <c r="E9" s="542">
        <v>0</v>
      </c>
      <c r="F9" s="542">
        <v>0</v>
      </c>
      <c r="G9" s="700">
        <v>570</v>
      </c>
      <c r="H9" s="700"/>
    </row>
    <row r="10" spans="1:8" s="180" customFormat="1" ht="15">
      <c r="A10" s="483">
        <v>2</v>
      </c>
      <c r="B10" s="494" t="s">
        <v>445</v>
      </c>
      <c r="C10" s="542">
        <v>2307</v>
      </c>
      <c r="D10" s="700">
        <v>1384.2</v>
      </c>
      <c r="E10" s="542">
        <v>0</v>
      </c>
      <c r="F10" s="542">
        <v>0</v>
      </c>
      <c r="G10" s="700">
        <v>1384.2</v>
      </c>
      <c r="H10" s="700"/>
    </row>
    <row r="11" spans="1:8" s="180" customFormat="1" ht="15">
      <c r="A11" s="483">
        <v>3</v>
      </c>
      <c r="B11" s="494" t="s">
        <v>446</v>
      </c>
      <c r="C11" s="542">
        <v>1553</v>
      </c>
      <c r="D11" s="700">
        <v>931.8</v>
      </c>
      <c r="E11" s="542">
        <v>0</v>
      </c>
      <c r="F11" s="542">
        <v>0</v>
      </c>
      <c r="G11" s="700">
        <v>931.8</v>
      </c>
      <c r="H11" s="700"/>
    </row>
    <row r="12" spans="1:8" s="180" customFormat="1" ht="15">
      <c r="A12" s="483">
        <v>4</v>
      </c>
      <c r="B12" s="494" t="s">
        <v>447</v>
      </c>
      <c r="C12" s="542">
        <v>1499</v>
      </c>
      <c r="D12" s="700">
        <v>899.4</v>
      </c>
      <c r="E12" s="542">
        <v>0</v>
      </c>
      <c r="F12" s="542">
        <v>0</v>
      </c>
      <c r="G12" s="700">
        <v>899.4</v>
      </c>
      <c r="H12" s="700"/>
    </row>
    <row r="13" spans="1:8" s="180" customFormat="1" ht="15">
      <c r="A13" s="483">
        <v>5</v>
      </c>
      <c r="B13" s="494" t="s">
        <v>448</v>
      </c>
      <c r="C13" s="542">
        <v>3024</v>
      </c>
      <c r="D13" s="700">
        <v>1814.3999999999999</v>
      </c>
      <c r="E13" s="542">
        <v>0</v>
      </c>
      <c r="F13" s="542">
        <v>0</v>
      </c>
      <c r="G13" s="700">
        <v>1814.3999999999999</v>
      </c>
      <c r="H13" s="700"/>
    </row>
    <row r="14" spans="1:8" s="180" customFormat="1" ht="15">
      <c r="A14" s="483">
        <v>6</v>
      </c>
      <c r="B14" s="494" t="s">
        <v>449</v>
      </c>
      <c r="C14" s="542">
        <v>2751</v>
      </c>
      <c r="D14" s="700">
        <v>1650.6</v>
      </c>
      <c r="E14" s="542">
        <v>614</v>
      </c>
      <c r="F14" s="542">
        <v>301</v>
      </c>
      <c r="G14" s="700">
        <v>1650.6</v>
      </c>
      <c r="H14" s="700"/>
    </row>
    <row r="15" spans="1:8" s="180" customFormat="1" ht="15">
      <c r="A15" s="483">
        <v>7</v>
      </c>
      <c r="B15" s="494" t="s">
        <v>450</v>
      </c>
      <c r="C15" s="542">
        <v>2856</v>
      </c>
      <c r="D15" s="700">
        <v>1713.6</v>
      </c>
      <c r="E15" s="542">
        <v>13</v>
      </c>
      <c r="F15" s="542">
        <v>0</v>
      </c>
      <c r="G15" s="700">
        <v>1713.6</v>
      </c>
      <c r="H15" s="700"/>
    </row>
    <row r="16" spans="1:8" s="180" customFormat="1" ht="15">
      <c r="A16" s="483">
        <v>8</v>
      </c>
      <c r="B16" s="494" t="s">
        <v>451</v>
      </c>
      <c r="C16" s="542">
        <v>2557</v>
      </c>
      <c r="D16" s="700">
        <v>1534.2</v>
      </c>
      <c r="E16" s="542">
        <v>0</v>
      </c>
      <c r="F16" s="542">
        <v>0</v>
      </c>
      <c r="G16" s="700">
        <v>1534.2</v>
      </c>
      <c r="H16" s="700"/>
    </row>
    <row r="17" spans="1:8" ht="15">
      <c r="A17" s="483">
        <v>9</v>
      </c>
      <c r="B17" s="494" t="s">
        <v>452</v>
      </c>
      <c r="C17" s="543">
        <v>1693</v>
      </c>
      <c r="D17" s="699">
        <v>1015.8</v>
      </c>
      <c r="E17" s="543">
        <v>22</v>
      </c>
      <c r="F17" s="543">
        <v>6</v>
      </c>
      <c r="G17" s="699">
        <v>1015.8</v>
      </c>
      <c r="H17" s="700"/>
    </row>
    <row r="18" spans="1:8" ht="15">
      <c r="A18" s="483">
        <v>10</v>
      </c>
      <c r="B18" s="494" t="s">
        <v>453</v>
      </c>
      <c r="C18" s="543">
        <v>722</v>
      </c>
      <c r="D18" s="699">
        <v>433.2</v>
      </c>
      <c r="E18" s="543">
        <v>0</v>
      </c>
      <c r="F18" s="543">
        <v>3</v>
      </c>
      <c r="G18" s="697">
        <v>433.2</v>
      </c>
      <c r="H18" s="700"/>
    </row>
    <row r="19" spans="1:8" ht="15">
      <c r="A19" s="483">
        <v>11</v>
      </c>
      <c r="B19" s="494" t="s">
        <v>454</v>
      </c>
      <c r="C19" s="543">
        <v>2677</v>
      </c>
      <c r="D19" s="699">
        <v>1606.2</v>
      </c>
      <c r="E19" s="543">
        <v>125</v>
      </c>
      <c r="F19" s="543">
        <v>220</v>
      </c>
      <c r="G19" s="699">
        <v>1606.2</v>
      </c>
      <c r="H19" s="700"/>
    </row>
    <row r="20" spans="1:8" ht="15">
      <c r="A20" s="483">
        <v>12</v>
      </c>
      <c r="B20" s="494" t="s">
        <v>455</v>
      </c>
      <c r="C20" s="543">
        <v>3683</v>
      </c>
      <c r="D20" s="699">
        <v>2209.7999999999997</v>
      </c>
      <c r="E20" s="543">
        <v>33</v>
      </c>
      <c r="F20" s="543">
        <v>0</v>
      </c>
      <c r="G20" s="699">
        <v>2209.7999999999997</v>
      </c>
      <c r="H20" s="700"/>
    </row>
    <row r="21" spans="1:8" ht="15">
      <c r="A21" s="483">
        <v>13</v>
      </c>
      <c r="B21" s="494" t="s">
        <v>456</v>
      </c>
      <c r="C21" s="543">
        <v>2029</v>
      </c>
      <c r="D21" s="699">
        <v>1217.3999999999999</v>
      </c>
      <c r="E21" s="543">
        <v>5</v>
      </c>
      <c r="F21" s="543">
        <v>6</v>
      </c>
      <c r="G21" s="699">
        <v>1217.3999999999999</v>
      </c>
      <c r="H21" s="700"/>
    </row>
    <row r="22" spans="1:8" ht="15">
      <c r="A22" s="483">
        <v>14</v>
      </c>
      <c r="B22" s="494" t="s">
        <v>457</v>
      </c>
      <c r="C22" s="543">
        <v>1203</v>
      </c>
      <c r="D22" s="699">
        <v>721.8</v>
      </c>
      <c r="E22" s="543">
        <v>17</v>
      </c>
      <c r="F22" s="543">
        <v>17</v>
      </c>
      <c r="G22" s="699">
        <v>721.8</v>
      </c>
      <c r="H22" s="700"/>
    </row>
    <row r="23" spans="1:8" ht="15">
      <c r="A23" s="483">
        <v>15</v>
      </c>
      <c r="B23" s="494" t="s">
        <v>458</v>
      </c>
      <c r="C23" s="543">
        <v>2075</v>
      </c>
      <c r="D23" s="699">
        <v>1245</v>
      </c>
      <c r="E23" s="543">
        <v>98</v>
      </c>
      <c r="F23" s="543">
        <v>107</v>
      </c>
      <c r="G23" s="699">
        <v>1245</v>
      </c>
      <c r="H23" s="700"/>
    </row>
    <row r="24" spans="1:8" ht="15">
      <c r="A24" s="483">
        <v>16</v>
      </c>
      <c r="B24" s="494" t="s">
        <v>459</v>
      </c>
      <c r="C24" s="543">
        <v>3821</v>
      </c>
      <c r="D24" s="699">
        <v>2292.6</v>
      </c>
      <c r="E24" s="543">
        <v>4</v>
      </c>
      <c r="F24" s="543">
        <v>0</v>
      </c>
      <c r="G24" s="699">
        <v>2292.6</v>
      </c>
      <c r="H24" s="700"/>
    </row>
    <row r="25" spans="1:8" ht="15">
      <c r="A25" s="483">
        <v>17</v>
      </c>
      <c r="B25" s="494" t="s">
        <v>460</v>
      </c>
      <c r="C25" s="543">
        <v>1835</v>
      </c>
      <c r="D25" s="699">
        <v>1101</v>
      </c>
      <c r="E25" s="543">
        <v>0</v>
      </c>
      <c r="F25" s="543">
        <v>0</v>
      </c>
      <c r="G25" s="699">
        <v>1101</v>
      </c>
      <c r="H25" s="700"/>
    </row>
    <row r="26" spans="1:8" ht="15">
      <c r="A26" s="483">
        <v>18</v>
      </c>
      <c r="B26" s="494" t="s">
        <v>461</v>
      </c>
      <c r="C26" s="543">
        <v>2282</v>
      </c>
      <c r="D26" s="699">
        <v>1369.2</v>
      </c>
      <c r="E26" s="543">
        <v>0</v>
      </c>
      <c r="F26" s="543">
        <v>0</v>
      </c>
      <c r="G26" s="699">
        <v>1369.2</v>
      </c>
      <c r="H26" s="700"/>
    </row>
    <row r="27" spans="1:8" ht="15">
      <c r="A27" s="483">
        <v>19</v>
      </c>
      <c r="B27" s="494" t="s">
        <v>462</v>
      </c>
      <c r="C27" s="543">
        <v>1920</v>
      </c>
      <c r="D27" s="699">
        <v>1152</v>
      </c>
      <c r="E27" s="543">
        <v>14</v>
      </c>
      <c r="F27" s="543">
        <v>51</v>
      </c>
      <c r="G27" s="699">
        <v>1152</v>
      </c>
      <c r="H27" s="700"/>
    </row>
    <row r="28" spans="1:8" ht="15">
      <c r="A28" s="483">
        <v>20</v>
      </c>
      <c r="B28" s="494" t="s">
        <v>463</v>
      </c>
      <c r="C28" s="543">
        <v>821</v>
      </c>
      <c r="D28" s="699">
        <v>492.59999999999997</v>
      </c>
      <c r="E28" s="543">
        <v>41</v>
      </c>
      <c r="F28" s="543">
        <v>21</v>
      </c>
      <c r="G28" s="699">
        <v>492.59999999999997</v>
      </c>
      <c r="H28" s="700"/>
    </row>
    <row r="29" spans="1:8" ht="15">
      <c r="A29" s="483">
        <v>21</v>
      </c>
      <c r="B29" s="494" t="s">
        <v>464</v>
      </c>
      <c r="C29" s="543">
        <v>1666</v>
      </c>
      <c r="D29" s="699">
        <v>999.59999999999991</v>
      </c>
      <c r="E29" s="543">
        <v>20</v>
      </c>
      <c r="F29" s="543">
        <v>0</v>
      </c>
      <c r="G29" s="699">
        <v>999.59999999999991</v>
      </c>
      <c r="H29" s="700"/>
    </row>
    <row r="30" spans="1:8" ht="15">
      <c r="A30" s="483">
        <v>22</v>
      </c>
      <c r="B30" s="494" t="s">
        <v>465</v>
      </c>
      <c r="C30" s="543">
        <v>1679</v>
      </c>
      <c r="D30" s="699">
        <v>1007.4</v>
      </c>
      <c r="E30" s="543">
        <v>11</v>
      </c>
      <c r="F30" s="543">
        <v>2</v>
      </c>
      <c r="G30" s="699">
        <v>1007.4</v>
      </c>
      <c r="H30" s="700"/>
    </row>
    <row r="31" spans="1:8" ht="15">
      <c r="A31" s="483">
        <v>23</v>
      </c>
      <c r="B31" s="494" t="s">
        <v>466</v>
      </c>
      <c r="C31" s="543">
        <v>2386</v>
      </c>
      <c r="D31" s="699">
        <v>1431.6</v>
      </c>
      <c r="E31" s="543">
        <v>33</v>
      </c>
      <c r="F31" s="543">
        <v>0</v>
      </c>
      <c r="G31" s="699">
        <v>1431.6</v>
      </c>
      <c r="H31" s="700"/>
    </row>
    <row r="32" spans="1:8" ht="15">
      <c r="A32" s="483">
        <v>24</v>
      </c>
      <c r="B32" s="494" t="s">
        <v>668</v>
      </c>
      <c r="C32" s="543">
        <v>2432</v>
      </c>
      <c r="D32" s="699">
        <v>1459.2</v>
      </c>
      <c r="E32" s="543">
        <v>4</v>
      </c>
      <c r="F32" s="543">
        <v>0</v>
      </c>
      <c r="G32" s="699">
        <v>1459.2</v>
      </c>
      <c r="H32" s="700"/>
    </row>
    <row r="33" spans="1:8" ht="15">
      <c r="A33" s="483">
        <v>25</v>
      </c>
      <c r="B33" s="494" t="s">
        <v>467</v>
      </c>
      <c r="C33" s="543">
        <v>1836</v>
      </c>
      <c r="D33" s="699">
        <v>1101.5999999999999</v>
      </c>
      <c r="E33" s="543">
        <v>95</v>
      </c>
      <c r="F33" s="543">
        <v>23</v>
      </c>
      <c r="G33" s="699">
        <v>1101.5999999999999</v>
      </c>
      <c r="H33" s="700"/>
    </row>
    <row r="34" spans="1:8" ht="15">
      <c r="A34" s="483">
        <v>26</v>
      </c>
      <c r="B34" s="494" t="s">
        <v>468</v>
      </c>
      <c r="C34" s="543">
        <v>1590</v>
      </c>
      <c r="D34" s="699">
        <v>954</v>
      </c>
      <c r="E34" s="543">
        <v>0</v>
      </c>
      <c r="F34" s="543">
        <v>0</v>
      </c>
      <c r="G34" s="699">
        <v>954</v>
      </c>
      <c r="H34" s="700"/>
    </row>
    <row r="35" spans="1:8" ht="15">
      <c r="A35" s="483">
        <v>27</v>
      </c>
      <c r="B35" s="494" t="s">
        <v>469</v>
      </c>
      <c r="C35" s="543">
        <v>3275</v>
      </c>
      <c r="D35" s="699">
        <v>1965</v>
      </c>
      <c r="E35" s="543">
        <v>11</v>
      </c>
      <c r="F35" s="543">
        <v>0</v>
      </c>
      <c r="G35" s="699">
        <v>1965</v>
      </c>
      <c r="H35" s="700"/>
    </row>
    <row r="36" spans="1:8" ht="15">
      <c r="A36" s="483">
        <v>28</v>
      </c>
      <c r="B36" s="494" t="s">
        <v>470</v>
      </c>
      <c r="C36" s="543">
        <v>2695</v>
      </c>
      <c r="D36" s="699">
        <v>1617</v>
      </c>
      <c r="E36" s="543">
        <v>6</v>
      </c>
      <c r="F36" s="543">
        <v>0</v>
      </c>
      <c r="G36" s="699">
        <v>1617</v>
      </c>
      <c r="H36" s="700"/>
    </row>
    <row r="37" spans="1:8" ht="15">
      <c r="A37" s="483">
        <v>29</v>
      </c>
      <c r="B37" s="494" t="s">
        <v>669</v>
      </c>
      <c r="C37" s="543">
        <v>1855</v>
      </c>
      <c r="D37" s="699">
        <v>1113</v>
      </c>
      <c r="E37" s="543">
        <v>0</v>
      </c>
      <c r="F37" s="543">
        <v>0</v>
      </c>
      <c r="G37" s="699">
        <v>1113</v>
      </c>
      <c r="H37" s="700"/>
    </row>
    <row r="38" spans="1:8" ht="15">
      <c r="A38" s="483">
        <v>30</v>
      </c>
      <c r="B38" s="494" t="s">
        <v>471</v>
      </c>
      <c r="C38" s="543">
        <v>2604</v>
      </c>
      <c r="D38" s="699">
        <v>1562.3999999999999</v>
      </c>
      <c r="E38" s="543">
        <v>66</v>
      </c>
      <c r="F38" s="543">
        <v>27</v>
      </c>
      <c r="G38" s="699">
        <v>1562.3999999999999</v>
      </c>
      <c r="H38" s="700"/>
    </row>
    <row r="39" spans="1:8" ht="15">
      <c r="A39" s="483">
        <v>31</v>
      </c>
      <c r="B39" s="494" t="s">
        <v>472</v>
      </c>
      <c r="C39" s="543">
        <v>1727</v>
      </c>
      <c r="D39" s="699">
        <v>1036.2</v>
      </c>
      <c r="E39" s="543">
        <v>5</v>
      </c>
      <c r="F39" s="543">
        <v>8</v>
      </c>
      <c r="G39" s="699">
        <v>1036.2</v>
      </c>
      <c r="H39" s="700"/>
    </row>
    <row r="40" spans="1:8" ht="15">
      <c r="A40" s="483">
        <v>32</v>
      </c>
      <c r="B40" s="494" t="s">
        <v>473</v>
      </c>
      <c r="C40" s="543">
        <v>1265</v>
      </c>
      <c r="D40" s="699">
        <v>759</v>
      </c>
      <c r="E40" s="543">
        <v>0</v>
      </c>
      <c r="F40" s="543">
        <v>0</v>
      </c>
      <c r="G40" s="699">
        <v>759</v>
      </c>
      <c r="H40" s="700"/>
    </row>
    <row r="41" spans="1:8" ht="15">
      <c r="A41" s="483">
        <v>33</v>
      </c>
      <c r="B41" s="494" t="s">
        <v>474</v>
      </c>
      <c r="C41" s="543">
        <v>2316</v>
      </c>
      <c r="D41" s="699">
        <v>1389.6</v>
      </c>
      <c r="E41" s="543">
        <v>0</v>
      </c>
      <c r="F41" s="543">
        <v>0</v>
      </c>
      <c r="G41" s="699">
        <v>1389.6</v>
      </c>
      <c r="H41" s="700"/>
    </row>
    <row r="42" spans="1:8" ht="15">
      <c r="A42" s="483">
        <v>34</v>
      </c>
      <c r="B42" s="494" t="s">
        <v>475</v>
      </c>
      <c r="C42" s="543">
        <v>2534</v>
      </c>
      <c r="D42" s="699">
        <v>1520.3999999999999</v>
      </c>
      <c r="E42" s="543">
        <v>14</v>
      </c>
      <c r="F42" s="543">
        <v>25</v>
      </c>
      <c r="G42" s="699">
        <v>1520.3999999999999</v>
      </c>
      <c r="H42" s="700"/>
    </row>
    <row r="43" spans="1:8" ht="15">
      <c r="A43" s="483">
        <v>35</v>
      </c>
      <c r="B43" s="494" t="s">
        <v>476</v>
      </c>
      <c r="C43" s="543">
        <v>2702</v>
      </c>
      <c r="D43" s="699">
        <v>1621.2</v>
      </c>
      <c r="E43" s="543">
        <v>12</v>
      </c>
      <c r="F43" s="543">
        <v>0</v>
      </c>
      <c r="G43" s="699">
        <v>1621.2</v>
      </c>
      <c r="H43" s="700"/>
    </row>
    <row r="44" spans="1:8" ht="15">
      <c r="A44" s="483">
        <v>36</v>
      </c>
      <c r="B44" s="494" t="s">
        <v>670</v>
      </c>
      <c r="C44" s="543">
        <v>2160</v>
      </c>
      <c r="D44" s="699">
        <v>1296</v>
      </c>
      <c r="E44" s="543">
        <v>0</v>
      </c>
      <c r="F44" s="543">
        <v>0</v>
      </c>
      <c r="G44" s="699">
        <v>1296</v>
      </c>
      <c r="H44" s="700"/>
    </row>
    <row r="45" spans="1:8" ht="15">
      <c r="A45" s="483">
        <v>37</v>
      </c>
      <c r="B45" s="494" t="s">
        <v>477</v>
      </c>
      <c r="C45" s="543">
        <v>3985</v>
      </c>
      <c r="D45" s="699">
        <v>2391</v>
      </c>
      <c r="E45" s="543">
        <v>175</v>
      </c>
      <c r="F45" s="543">
        <v>0</v>
      </c>
      <c r="G45" s="699">
        <v>2391</v>
      </c>
      <c r="H45" s="700"/>
    </row>
    <row r="46" spans="1:8" ht="15">
      <c r="A46" s="483">
        <v>38</v>
      </c>
      <c r="B46" s="494" t="s">
        <v>478</v>
      </c>
      <c r="C46" s="543">
        <v>3137</v>
      </c>
      <c r="D46" s="699">
        <v>1882.1999999999998</v>
      </c>
      <c r="E46" s="543">
        <v>5</v>
      </c>
      <c r="F46" s="543">
        <v>0</v>
      </c>
      <c r="G46" s="699">
        <v>1882.1999999999998</v>
      </c>
      <c r="H46" s="700"/>
    </row>
    <row r="47" spans="1:8" ht="15">
      <c r="A47" s="483">
        <v>39</v>
      </c>
      <c r="B47" s="494" t="s">
        <v>479</v>
      </c>
      <c r="C47" s="132">
        <v>3635</v>
      </c>
      <c r="D47" s="698">
        <v>2181</v>
      </c>
      <c r="E47" s="132">
        <v>0</v>
      </c>
      <c r="F47" s="132">
        <v>0</v>
      </c>
      <c r="G47" s="698">
        <v>2181</v>
      </c>
      <c r="H47" s="700"/>
    </row>
    <row r="48" spans="1:8" ht="15">
      <c r="A48" s="483">
        <v>40</v>
      </c>
      <c r="B48" s="494" t="s">
        <v>480</v>
      </c>
      <c r="C48" s="132">
        <v>2096</v>
      </c>
      <c r="D48" s="698">
        <v>1257.5999999999999</v>
      </c>
      <c r="E48" s="132">
        <v>29</v>
      </c>
      <c r="F48" s="132">
        <v>0</v>
      </c>
      <c r="G48" s="698">
        <v>1257.5999999999999</v>
      </c>
      <c r="H48" s="700"/>
    </row>
    <row r="49" spans="1:13" ht="15">
      <c r="A49" s="483">
        <v>41</v>
      </c>
      <c r="B49" s="494" t="s">
        <v>481</v>
      </c>
      <c r="C49" s="132">
        <v>2905</v>
      </c>
      <c r="D49" s="698">
        <v>1743</v>
      </c>
      <c r="E49" s="132">
        <v>56</v>
      </c>
      <c r="F49" s="132">
        <v>29</v>
      </c>
      <c r="G49" s="698">
        <v>1743</v>
      </c>
      <c r="H49" s="700"/>
    </row>
    <row r="50" spans="1:13" ht="15">
      <c r="A50" s="483">
        <v>42</v>
      </c>
      <c r="B50" s="494" t="s">
        <v>482</v>
      </c>
      <c r="C50" s="132">
        <v>2128</v>
      </c>
      <c r="D50" s="698">
        <v>1276.8</v>
      </c>
      <c r="E50" s="132">
        <v>163</v>
      </c>
      <c r="F50" s="132">
        <v>0</v>
      </c>
      <c r="G50" s="698">
        <v>1276.8</v>
      </c>
      <c r="H50" s="700"/>
    </row>
    <row r="51" spans="1:13" ht="15">
      <c r="A51" s="483">
        <v>43</v>
      </c>
      <c r="B51" s="494" t="s">
        <v>483</v>
      </c>
      <c r="C51" s="132">
        <v>1265</v>
      </c>
      <c r="D51" s="698">
        <v>759</v>
      </c>
      <c r="E51" s="132">
        <v>0</v>
      </c>
      <c r="F51" s="132">
        <v>0</v>
      </c>
      <c r="G51" s="698">
        <v>759</v>
      </c>
      <c r="H51" s="700"/>
    </row>
    <row r="52" spans="1:13" ht="15">
      <c r="A52" s="483">
        <v>44</v>
      </c>
      <c r="B52" s="494" t="s">
        <v>484</v>
      </c>
      <c r="C52" s="132">
        <v>1236</v>
      </c>
      <c r="D52" s="698">
        <v>741.6</v>
      </c>
      <c r="E52" s="132">
        <v>0</v>
      </c>
      <c r="F52" s="132">
        <v>0</v>
      </c>
      <c r="G52" s="698">
        <v>741.6</v>
      </c>
      <c r="H52" s="700"/>
    </row>
    <row r="53" spans="1:13" ht="15">
      <c r="A53" s="483">
        <v>45</v>
      </c>
      <c r="B53" s="494" t="s">
        <v>485</v>
      </c>
      <c r="C53" s="132">
        <v>2980</v>
      </c>
      <c r="D53" s="698">
        <v>1788</v>
      </c>
      <c r="E53" s="132">
        <v>90</v>
      </c>
      <c r="F53" s="132">
        <v>0</v>
      </c>
      <c r="G53" s="698">
        <v>1788</v>
      </c>
      <c r="H53" s="700"/>
    </row>
    <row r="54" spans="1:13" ht="15">
      <c r="A54" s="483">
        <v>46</v>
      </c>
      <c r="B54" s="494" t="s">
        <v>486</v>
      </c>
      <c r="C54" s="132">
        <v>2268</v>
      </c>
      <c r="D54" s="698">
        <v>1360.8</v>
      </c>
      <c r="E54" s="132">
        <v>0</v>
      </c>
      <c r="F54" s="132">
        <v>0</v>
      </c>
      <c r="G54" s="698">
        <v>1360.8</v>
      </c>
      <c r="H54" s="700"/>
    </row>
    <row r="55" spans="1:13" ht="15">
      <c r="A55" s="483">
        <v>47</v>
      </c>
      <c r="B55" s="512" t="s">
        <v>487</v>
      </c>
      <c r="C55" s="132">
        <v>2031</v>
      </c>
      <c r="D55" s="698">
        <v>1218.5999999999999</v>
      </c>
      <c r="E55" s="132">
        <v>0</v>
      </c>
      <c r="F55" s="132">
        <v>0</v>
      </c>
      <c r="G55" s="698">
        <v>1218.5999999999999</v>
      </c>
      <c r="H55" s="700"/>
    </row>
    <row r="56" spans="1:13" ht="15">
      <c r="A56" s="483">
        <v>48</v>
      </c>
      <c r="B56" s="494" t="s">
        <v>671</v>
      </c>
      <c r="C56" s="132">
        <v>2328</v>
      </c>
      <c r="D56" s="698">
        <v>1396.8</v>
      </c>
      <c r="E56" s="132">
        <v>0</v>
      </c>
      <c r="F56" s="132">
        <v>0</v>
      </c>
      <c r="G56" s="698">
        <v>1396.8</v>
      </c>
      <c r="H56" s="700"/>
    </row>
    <row r="57" spans="1:13" ht="15">
      <c r="A57" s="483">
        <v>49</v>
      </c>
      <c r="B57" s="494" t="s">
        <v>672</v>
      </c>
      <c r="C57" s="132">
        <v>2159</v>
      </c>
      <c r="D57" s="698">
        <v>1295.3999999999999</v>
      </c>
      <c r="E57" s="132">
        <v>2</v>
      </c>
      <c r="F57" s="132">
        <v>10</v>
      </c>
      <c r="G57" s="698">
        <v>1295.3999999999999</v>
      </c>
      <c r="H57" s="700"/>
    </row>
    <row r="58" spans="1:13" ht="15">
      <c r="A58" s="483">
        <v>50</v>
      </c>
      <c r="B58" s="494" t="s">
        <v>488</v>
      </c>
      <c r="C58" s="132">
        <v>1177</v>
      </c>
      <c r="D58" s="698">
        <v>706.19999999999993</v>
      </c>
      <c r="E58" s="132">
        <v>0</v>
      </c>
      <c r="F58" s="132">
        <v>0</v>
      </c>
      <c r="G58" s="698">
        <v>706.19999999999993</v>
      </c>
      <c r="H58" s="700"/>
    </row>
    <row r="59" spans="1:13" ht="15">
      <c r="A59" s="483">
        <v>51</v>
      </c>
      <c r="B59" s="494" t="s">
        <v>673</v>
      </c>
      <c r="C59" s="132">
        <v>2719</v>
      </c>
      <c r="D59" s="698">
        <v>1631.3999999999999</v>
      </c>
      <c r="E59" s="132">
        <v>303</v>
      </c>
      <c r="F59" s="132">
        <v>349</v>
      </c>
      <c r="G59" s="698">
        <v>1631.3999999999999</v>
      </c>
      <c r="H59" s="700"/>
    </row>
    <row r="60" spans="1:13" s="687" customFormat="1" ht="15">
      <c r="A60" s="696"/>
      <c r="B60" s="709" t="s">
        <v>819</v>
      </c>
      <c r="C60" s="695">
        <v>113029</v>
      </c>
      <c r="D60" s="694">
        <v>67817.399999999994</v>
      </c>
      <c r="E60" s="695">
        <f>SUM(E9:E59)</f>
        <v>2086</v>
      </c>
      <c r="F60" s="695">
        <f>SUM(F9:F59)</f>
        <v>1205</v>
      </c>
      <c r="G60" s="694">
        <v>67817.399999999994</v>
      </c>
      <c r="H60" s="693"/>
    </row>
    <row r="61" spans="1:13" ht="15" customHeight="1">
      <c r="A61" s="483"/>
      <c r="B61" s="522"/>
      <c r="C61" s="522"/>
      <c r="D61" s="522"/>
      <c r="E61" s="522"/>
      <c r="F61" s="1362" t="s">
        <v>6</v>
      </c>
      <c r="G61" s="1362"/>
      <c r="H61" s="523"/>
      <c r="I61" s="523"/>
    </row>
    <row r="62" spans="1:13" ht="15" customHeight="1">
      <c r="A62" s="483"/>
      <c r="B62" s="522"/>
      <c r="C62" s="522"/>
      <c r="D62" s="522"/>
      <c r="E62" s="522"/>
      <c r="F62" s="1362" t="s">
        <v>546</v>
      </c>
      <c r="G62" s="1362"/>
      <c r="H62" s="523"/>
      <c r="I62" s="523"/>
    </row>
    <row r="63" spans="1:13">
      <c r="A63" s="522" t="s">
        <v>5</v>
      </c>
      <c r="C63" s="522"/>
      <c r="D63" s="522"/>
      <c r="E63" s="522"/>
      <c r="F63" s="1499" t="s">
        <v>55</v>
      </c>
      <c r="G63" s="1499"/>
      <c r="H63" s="522"/>
      <c r="I63" s="522"/>
    </row>
    <row r="64" spans="1:13">
      <c r="A64" s="522"/>
      <c r="B64" s="522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</row>
  </sheetData>
  <mergeCells count="8">
    <mergeCell ref="F62:G62"/>
    <mergeCell ref="F63:G63"/>
    <mergeCell ref="A1:F1"/>
    <mergeCell ref="A2:G2"/>
    <mergeCell ref="A4:G4"/>
    <mergeCell ref="A5:B5"/>
    <mergeCell ref="F6:G6"/>
    <mergeCell ref="F61:G61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zoomScaleSheetLayoutView="100" workbookViewId="0">
      <selection activeCell="L75" sqref="L75"/>
    </sheetView>
  </sheetViews>
  <sheetFormatPr defaultColWidth="9.140625" defaultRowHeight="12.75"/>
  <cols>
    <col min="1" max="1" width="8.28515625" style="367" customWidth="1"/>
    <col min="2" max="2" width="15.5703125" style="367" customWidth="1"/>
    <col min="3" max="3" width="14.7109375" style="367" customWidth="1"/>
    <col min="4" max="4" width="21" style="367" customWidth="1"/>
    <col min="5" max="5" width="15.7109375" style="367" customWidth="1"/>
    <col min="6" max="6" width="16.28515625" style="367" customWidth="1"/>
    <col min="7" max="7" width="22" style="367" customWidth="1"/>
    <col min="8" max="8" width="17.42578125" style="367" customWidth="1"/>
    <col min="9" max="16384" width="9.140625" style="367"/>
  </cols>
  <sheetData>
    <row r="1" spans="1:8" ht="18">
      <c r="A1" s="1466" t="s">
        <v>0</v>
      </c>
      <c r="B1" s="1466"/>
      <c r="C1" s="1466"/>
      <c r="D1" s="1466"/>
      <c r="E1" s="1466"/>
      <c r="F1" s="1466"/>
      <c r="H1" s="1072" t="s">
        <v>1110</v>
      </c>
    </row>
    <row r="2" spans="1:8" ht="21">
      <c r="A2" s="1468" t="s">
        <v>507</v>
      </c>
      <c r="B2" s="1468"/>
      <c r="C2" s="1468"/>
      <c r="D2" s="1468"/>
      <c r="E2" s="1468"/>
      <c r="F2" s="1468"/>
      <c r="G2" s="1468"/>
    </row>
    <row r="3" spans="1:8" ht="15">
      <c r="A3" s="780"/>
      <c r="B3" s="780"/>
    </row>
    <row r="4" spans="1:8" ht="18" customHeight="1">
      <c r="A4" s="1502" t="s">
        <v>1111</v>
      </c>
      <c r="B4" s="1502"/>
      <c r="C4" s="1502"/>
      <c r="D4" s="1502"/>
      <c r="E4" s="1502"/>
      <c r="F4" s="1502"/>
      <c r="G4" s="1502"/>
    </row>
    <row r="5" spans="1:8" ht="15">
      <c r="A5" s="783" t="s">
        <v>163</v>
      </c>
      <c r="B5" s="783"/>
    </row>
    <row r="6" spans="1:8" ht="15">
      <c r="A6" s="783"/>
      <c r="B6" s="783"/>
      <c r="F6" s="1374" t="s">
        <v>523</v>
      </c>
      <c r="G6" s="1374"/>
      <c r="H6" s="1374"/>
    </row>
    <row r="7" spans="1:8" ht="59.25" customHeight="1">
      <c r="A7" s="808" t="s">
        <v>1</v>
      </c>
      <c r="B7" s="808" t="s">
        <v>2</v>
      </c>
      <c r="C7" s="1073" t="s">
        <v>1112</v>
      </c>
      <c r="D7" s="1073" t="s">
        <v>1113</v>
      </c>
      <c r="E7" s="1073" t="s">
        <v>1114</v>
      </c>
      <c r="F7" s="1073" t="s">
        <v>1115</v>
      </c>
      <c r="G7" s="1074" t="s">
        <v>1116</v>
      </c>
      <c r="H7" s="1075" t="s">
        <v>1117</v>
      </c>
    </row>
    <row r="8" spans="1:8" s="1072" customFormat="1" ht="15">
      <c r="A8" s="788" t="s">
        <v>164</v>
      </c>
      <c r="B8" s="788" t="s">
        <v>165</v>
      </c>
      <c r="C8" s="788" t="s">
        <v>166</v>
      </c>
      <c r="D8" s="788" t="s">
        <v>167</v>
      </c>
      <c r="E8" s="788" t="s">
        <v>168</v>
      </c>
      <c r="F8" s="788" t="s">
        <v>169</v>
      </c>
      <c r="G8" s="1076" t="s">
        <v>170</v>
      </c>
      <c r="H8" s="945">
        <v>8</v>
      </c>
    </row>
    <row r="9" spans="1:8" s="1072" customFormat="1" ht="15">
      <c r="A9" s="972">
        <v>1</v>
      </c>
      <c r="B9" s="494" t="s">
        <v>444</v>
      </c>
      <c r="C9" s="791">
        <v>1339</v>
      </c>
      <c r="D9" s="791">
        <v>0</v>
      </c>
      <c r="E9" s="791">
        <v>0</v>
      </c>
      <c r="F9" s="791">
        <v>0</v>
      </c>
      <c r="G9" s="791">
        <v>0</v>
      </c>
      <c r="H9" s="791">
        <v>0</v>
      </c>
    </row>
    <row r="10" spans="1:8" s="1072" customFormat="1" ht="15">
      <c r="A10" s="972">
        <v>2</v>
      </c>
      <c r="B10" s="494" t="s">
        <v>446</v>
      </c>
      <c r="C10" s="791">
        <v>2944</v>
      </c>
      <c r="D10" s="791">
        <v>0</v>
      </c>
      <c r="E10" s="791">
        <v>0</v>
      </c>
      <c r="F10" s="791">
        <v>0</v>
      </c>
      <c r="G10" s="791">
        <v>0</v>
      </c>
      <c r="H10" s="791">
        <v>0</v>
      </c>
    </row>
    <row r="11" spans="1:8" s="1072" customFormat="1" ht="15">
      <c r="A11" s="972">
        <v>3</v>
      </c>
      <c r="B11" s="494" t="s">
        <v>445</v>
      </c>
      <c r="C11" s="791">
        <v>3934</v>
      </c>
      <c r="D11" s="791">
        <v>0</v>
      </c>
      <c r="E11" s="791">
        <v>0</v>
      </c>
      <c r="F11" s="791">
        <v>0</v>
      </c>
      <c r="G11" s="791">
        <v>0</v>
      </c>
      <c r="H11" s="791">
        <v>0</v>
      </c>
    </row>
    <row r="12" spans="1:8" s="1072" customFormat="1" ht="15">
      <c r="A12" s="972">
        <v>4</v>
      </c>
      <c r="B12" s="494" t="s">
        <v>447</v>
      </c>
      <c r="C12" s="791">
        <v>2979</v>
      </c>
      <c r="D12" s="791">
        <v>0</v>
      </c>
      <c r="E12" s="791"/>
      <c r="F12" s="791">
        <v>0</v>
      </c>
      <c r="G12" s="791">
        <v>0</v>
      </c>
      <c r="H12" s="791">
        <v>0</v>
      </c>
    </row>
    <row r="13" spans="1:8" s="1072" customFormat="1" ht="15">
      <c r="A13" s="972">
        <v>5</v>
      </c>
      <c r="B13" s="494" t="s">
        <v>448</v>
      </c>
      <c r="C13" s="791">
        <v>5560</v>
      </c>
      <c r="D13" s="791">
        <v>0</v>
      </c>
      <c r="E13" s="791">
        <v>0</v>
      </c>
      <c r="F13" s="791">
        <v>0</v>
      </c>
      <c r="G13" s="791">
        <v>0</v>
      </c>
      <c r="H13" s="791">
        <v>0</v>
      </c>
    </row>
    <row r="14" spans="1:8" s="1072" customFormat="1" ht="15">
      <c r="A14" s="972">
        <v>6</v>
      </c>
      <c r="B14" s="494" t="s">
        <v>449</v>
      </c>
      <c r="C14" s="791">
        <v>5340</v>
      </c>
      <c r="D14" s="791">
        <v>0</v>
      </c>
      <c r="E14" s="791">
        <v>0</v>
      </c>
      <c r="F14" s="791">
        <v>0</v>
      </c>
      <c r="G14" s="791">
        <v>0</v>
      </c>
      <c r="H14" s="791">
        <v>0</v>
      </c>
    </row>
    <row r="15" spans="1:8" s="1072" customFormat="1" ht="15">
      <c r="A15" s="972">
        <v>7</v>
      </c>
      <c r="B15" s="494" t="s">
        <v>450</v>
      </c>
      <c r="C15" s="791">
        <v>5485</v>
      </c>
      <c r="D15" s="791">
        <v>0</v>
      </c>
      <c r="E15" s="791">
        <v>0</v>
      </c>
      <c r="F15" s="791">
        <v>0</v>
      </c>
      <c r="G15" s="791">
        <v>0</v>
      </c>
      <c r="H15" s="791">
        <v>0</v>
      </c>
    </row>
    <row r="16" spans="1:8" s="1072" customFormat="1" ht="15">
      <c r="A16" s="972">
        <v>8</v>
      </c>
      <c r="B16" s="494" t="s">
        <v>451</v>
      </c>
      <c r="C16" s="791">
        <v>3917</v>
      </c>
      <c r="D16" s="791">
        <v>0</v>
      </c>
      <c r="E16" s="791">
        <v>0</v>
      </c>
      <c r="F16" s="791">
        <v>0</v>
      </c>
      <c r="G16" s="791">
        <v>0</v>
      </c>
      <c r="H16" s="791">
        <v>0</v>
      </c>
    </row>
    <row r="17" spans="1:10" ht="15">
      <c r="A17" s="972">
        <v>9</v>
      </c>
      <c r="B17" s="494" t="s">
        <v>452</v>
      </c>
      <c r="C17" s="791">
        <v>2702</v>
      </c>
      <c r="D17" s="791">
        <v>459</v>
      </c>
      <c r="E17" s="791">
        <v>4</v>
      </c>
      <c r="F17" s="791">
        <v>4</v>
      </c>
      <c r="G17" s="1077">
        <v>0</v>
      </c>
      <c r="H17" s="379">
        <v>0</v>
      </c>
    </row>
    <row r="18" spans="1:10" ht="15">
      <c r="A18" s="972">
        <v>10</v>
      </c>
      <c r="B18" s="494" t="s">
        <v>453</v>
      </c>
      <c r="C18" s="791">
        <v>1643</v>
      </c>
      <c r="D18" s="791">
        <v>0</v>
      </c>
      <c r="E18" s="791">
        <v>0</v>
      </c>
      <c r="F18" s="791">
        <v>0</v>
      </c>
      <c r="G18" s="1078">
        <v>0</v>
      </c>
      <c r="H18" s="379">
        <v>0</v>
      </c>
    </row>
    <row r="19" spans="1:10" ht="15">
      <c r="A19" s="972">
        <v>11</v>
      </c>
      <c r="B19" s="494" t="s">
        <v>454</v>
      </c>
      <c r="C19" s="791">
        <v>6315</v>
      </c>
      <c r="D19" s="791">
        <v>0</v>
      </c>
      <c r="E19" s="791">
        <v>0</v>
      </c>
      <c r="F19" s="791">
        <v>0</v>
      </c>
      <c r="G19" s="1077">
        <v>0</v>
      </c>
      <c r="H19" s="379">
        <v>0</v>
      </c>
    </row>
    <row r="20" spans="1:10" ht="15">
      <c r="A20" s="972">
        <v>12</v>
      </c>
      <c r="B20" s="494" t="s">
        <v>455</v>
      </c>
      <c r="C20" s="791">
        <v>6929</v>
      </c>
      <c r="D20" s="791">
        <v>0</v>
      </c>
      <c r="E20" s="791">
        <v>0</v>
      </c>
      <c r="F20" s="791">
        <v>0</v>
      </c>
      <c r="G20" s="1077">
        <v>0</v>
      </c>
      <c r="H20" s="379">
        <v>0</v>
      </c>
    </row>
    <row r="21" spans="1:10" ht="15">
      <c r="A21" s="972">
        <v>13</v>
      </c>
      <c r="B21" s="494" t="s">
        <v>456</v>
      </c>
      <c r="C21" s="791">
        <v>4222</v>
      </c>
      <c r="D21" s="791">
        <v>0</v>
      </c>
      <c r="E21" s="791">
        <v>0</v>
      </c>
      <c r="F21" s="791">
        <v>0</v>
      </c>
      <c r="G21" s="1077">
        <v>0</v>
      </c>
      <c r="H21" s="379">
        <v>0</v>
      </c>
    </row>
    <row r="22" spans="1:10" ht="15">
      <c r="A22" s="972">
        <v>14</v>
      </c>
      <c r="B22" s="494" t="s">
        <v>457</v>
      </c>
      <c r="C22" s="791">
        <v>2377</v>
      </c>
      <c r="D22" s="791">
        <v>0</v>
      </c>
      <c r="E22" s="791">
        <v>0</v>
      </c>
      <c r="F22" s="791">
        <v>0</v>
      </c>
      <c r="G22" s="1077">
        <v>0</v>
      </c>
      <c r="H22" s="379">
        <v>0</v>
      </c>
    </row>
    <row r="23" spans="1:10" ht="15">
      <c r="A23" s="972">
        <v>15</v>
      </c>
      <c r="B23" s="494" t="s">
        <v>458</v>
      </c>
      <c r="C23" s="791">
        <v>3971</v>
      </c>
      <c r="D23" s="791">
        <v>0</v>
      </c>
      <c r="E23" s="791">
        <v>0</v>
      </c>
      <c r="F23" s="791">
        <v>0</v>
      </c>
      <c r="G23" s="1077">
        <v>0</v>
      </c>
      <c r="H23" s="379">
        <v>0</v>
      </c>
    </row>
    <row r="24" spans="1:10" ht="15">
      <c r="A24" s="972">
        <v>16</v>
      </c>
      <c r="B24" s="494" t="s">
        <v>459</v>
      </c>
      <c r="C24" s="791">
        <v>6799</v>
      </c>
      <c r="D24" s="791">
        <v>0</v>
      </c>
      <c r="E24" s="791">
        <v>0</v>
      </c>
      <c r="F24" s="791">
        <v>0</v>
      </c>
      <c r="G24" s="1077">
        <v>0</v>
      </c>
      <c r="H24" s="379">
        <v>0</v>
      </c>
    </row>
    <row r="25" spans="1:10" ht="15">
      <c r="A25" s="972">
        <v>17</v>
      </c>
      <c r="B25" s="494" t="s">
        <v>460</v>
      </c>
      <c r="C25" s="791">
        <v>3670</v>
      </c>
      <c r="D25" s="791">
        <v>1835</v>
      </c>
      <c r="E25" s="791">
        <v>1835</v>
      </c>
      <c r="F25" s="791">
        <v>0</v>
      </c>
      <c r="G25" s="1077">
        <v>0</v>
      </c>
      <c r="H25" s="379">
        <v>0</v>
      </c>
      <c r="I25" s="1079">
        <v>0</v>
      </c>
      <c r="J25" s="1079">
        <v>0</v>
      </c>
    </row>
    <row r="26" spans="1:10" ht="15">
      <c r="A26" s="972">
        <v>18</v>
      </c>
      <c r="B26" s="494" t="s">
        <v>461</v>
      </c>
      <c r="C26" s="791">
        <v>4311</v>
      </c>
      <c r="D26" s="791">
        <v>0</v>
      </c>
      <c r="E26" s="791">
        <v>0</v>
      </c>
      <c r="F26" s="791">
        <v>0</v>
      </c>
      <c r="G26" s="1077">
        <v>0</v>
      </c>
      <c r="H26" s="379">
        <v>0</v>
      </c>
    </row>
    <row r="27" spans="1:10" ht="15">
      <c r="A27" s="972">
        <v>19</v>
      </c>
      <c r="B27" s="494" t="s">
        <v>462</v>
      </c>
      <c r="C27" s="791">
        <v>3423</v>
      </c>
      <c r="D27" s="791">
        <v>0</v>
      </c>
      <c r="E27" s="791">
        <v>0</v>
      </c>
      <c r="F27" s="791">
        <v>0</v>
      </c>
      <c r="G27" s="1077">
        <v>0</v>
      </c>
      <c r="H27" s="379">
        <v>0</v>
      </c>
    </row>
    <row r="28" spans="1:10" ht="15">
      <c r="A28" s="972">
        <v>20</v>
      </c>
      <c r="B28" s="494" t="s">
        <v>463</v>
      </c>
      <c r="C28" s="791">
        <v>1659</v>
      </c>
      <c r="D28" s="791">
        <v>1659</v>
      </c>
      <c r="E28" s="791">
        <v>26</v>
      </c>
      <c r="F28" s="791">
        <v>0</v>
      </c>
      <c r="G28" s="1077">
        <v>0</v>
      </c>
      <c r="H28" s="379">
        <v>0</v>
      </c>
    </row>
    <row r="29" spans="1:10" ht="15">
      <c r="A29" s="972">
        <v>21</v>
      </c>
      <c r="B29" s="494" t="s">
        <v>464</v>
      </c>
      <c r="C29" s="791">
        <v>2921</v>
      </c>
      <c r="D29" s="791">
        <v>0</v>
      </c>
      <c r="E29" s="791">
        <v>0</v>
      </c>
      <c r="F29" s="791">
        <v>0</v>
      </c>
      <c r="G29" s="1077">
        <v>0</v>
      </c>
      <c r="H29" s="379">
        <v>0</v>
      </c>
    </row>
    <row r="30" spans="1:10" ht="15">
      <c r="A30" s="972">
        <v>22</v>
      </c>
      <c r="B30" s="494" t="s">
        <v>465</v>
      </c>
      <c r="C30" s="791">
        <v>3112</v>
      </c>
      <c r="D30" s="791">
        <v>0</v>
      </c>
      <c r="E30" s="791">
        <v>0</v>
      </c>
      <c r="F30" s="791">
        <v>0</v>
      </c>
      <c r="G30" s="1077">
        <v>0</v>
      </c>
      <c r="H30" s="379">
        <v>0</v>
      </c>
    </row>
    <row r="31" spans="1:10" ht="15">
      <c r="A31" s="972">
        <v>23</v>
      </c>
      <c r="B31" s="494" t="s">
        <v>466</v>
      </c>
      <c r="C31" s="791">
        <v>4254</v>
      </c>
      <c r="D31" s="791">
        <v>814</v>
      </c>
      <c r="E31" s="791">
        <v>14</v>
      </c>
      <c r="F31" s="791">
        <v>7</v>
      </c>
      <c r="G31" s="1077">
        <v>0</v>
      </c>
      <c r="H31" s="379">
        <v>0</v>
      </c>
    </row>
    <row r="32" spans="1:10" ht="15">
      <c r="A32" s="972">
        <v>24</v>
      </c>
      <c r="B32" s="494" t="s">
        <v>489</v>
      </c>
      <c r="C32" s="791">
        <v>4240</v>
      </c>
      <c r="D32" s="791">
        <v>0</v>
      </c>
      <c r="E32" s="791">
        <v>0</v>
      </c>
      <c r="F32" s="791">
        <v>0</v>
      </c>
      <c r="G32" s="1077">
        <v>0</v>
      </c>
      <c r="H32" s="379">
        <v>0</v>
      </c>
    </row>
    <row r="33" spans="1:11" ht="15">
      <c r="A33" s="972">
        <v>25</v>
      </c>
      <c r="B33" s="494" t="s">
        <v>467</v>
      </c>
      <c r="C33" s="791">
        <v>3922</v>
      </c>
      <c r="D33" s="791">
        <v>0</v>
      </c>
      <c r="E33" s="791">
        <v>0</v>
      </c>
      <c r="F33" s="791">
        <v>0</v>
      </c>
      <c r="G33" s="1077">
        <v>0</v>
      </c>
      <c r="H33" s="379">
        <v>0</v>
      </c>
    </row>
    <row r="34" spans="1:11" ht="15">
      <c r="A34" s="972">
        <v>26</v>
      </c>
      <c r="B34" s="494" t="s">
        <v>468</v>
      </c>
      <c r="C34" s="791">
        <v>3592</v>
      </c>
      <c r="D34" s="791">
        <v>0</v>
      </c>
      <c r="E34" s="791">
        <v>0</v>
      </c>
      <c r="F34" s="791">
        <v>0</v>
      </c>
      <c r="G34" s="1077">
        <v>0</v>
      </c>
      <c r="H34" s="379">
        <v>0</v>
      </c>
    </row>
    <row r="35" spans="1:11" ht="15">
      <c r="A35" s="972">
        <v>27</v>
      </c>
      <c r="B35" s="494" t="s">
        <v>469</v>
      </c>
      <c r="C35" s="791">
        <v>6121</v>
      </c>
      <c r="D35" s="791">
        <v>4774</v>
      </c>
      <c r="E35" s="791">
        <v>27</v>
      </c>
      <c r="F35" s="791"/>
      <c r="G35" s="1077"/>
      <c r="H35" s="379"/>
    </row>
    <row r="36" spans="1:11" ht="15">
      <c r="A36" s="972">
        <v>28</v>
      </c>
      <c r="B36" s="494" t="s">
        <v>470</v>
      </c>
      <c r="C36" s="791">
        <v>4920</v>
      </c>
      <c r="D36" s="791">
        <v>0</v>
      </c>
      <c r="E36" s="791">
        <v>0</v>
      </c>
      <c r="F36" s="791">
        <v>0</v>
      </c>
      <c r="G36" s="1077">
        <v>0</v>
      </c>
      <c r="H36" s="379">
        <v>0</v>
      </c>
    </row>
    <row r="37" spans="1:11" ht="15">
      <c r="A37" s="972">
        <v>29</v>
      </c>
      <c r="B37" s="494" t="s">
        <v>490</v>
      </c>
      <c r="C37" s="791">
        <v>3347</v>
      </c>
      <c r="D37" s="791">
        <v>1855</v>
      </c>
      <c r="E37" s="791">
        <v>31</v>
      </c>
      <c r="F37" s="791">
        <v>31</v>
      </c>
      <c r="G37" s="1077">
        <v>0</v>
      </c>
      <c r="H37" s="379">
        <v>0</v>
      </c>
      <c r="I37" s="1079"/>
    </row>
    <row r="38" spans="1:11" ht="15">
      <c r="A38" s="972">
        <v>30</v>
      </c>
      <c r="B38" s="494" t="s">
        <v>471</v>
      </c>
      <c r="C38" s="791">
        <v>5775</v>
      </c>
      <c r="D38" s="791">
        <v>0</v>
      </c>
      <c r="E38" s="791">
        <v>0</v>
      </c>
      <c r="F38" s="791">
        <v>0</v>
      </c>
      <c r="G38" s="1077">
        <v>0</v>
      </c>
      <c r="H38" s="379">
        <v>0</v>
      </c>
    </row>
    <row r="39" spans="1:11" ht="15">
      <c r="A39" s="972">
        <v>31</v>
      </c>
      <c r="B39" s="494" t="s">
        <v>472</v>
      </c>
      <c r="C39" s="791">
        <v>3163</v>
      </c>
      <c r="D39" s="791">
        <v>0</v>
      </c>
      <c r="E39" s="791">
        <v>0</v>
      </c>
      <c r="F39" s="791">
        <v>0</v>
      </c>
      <c r="G39" s="1077">
        <v>0</v>
      </c>
      <c r="H39" s="379">
        <v>0</v>
      </c>
      <c r="I39" s="1079">
        <v>0</v>
      </c>
    </row>
    <row r="40" spans="1:11" ht="15">
      <c r="A40" s="972">
        <v>32</v>
      </c>
      <c r="B40" s="494" t="s">
        <v>473</v>
      </c>
      <c r="C40" s="791">
        <v>2160</v>
      </c>
      <c r="D40" s="791">
        <v>0</v>
      </c>
      <c r="E40" s="791">
        <v>0</v>
      </c>
      <c r="F40" s="791">
        <v>0</v>
      </c>
      <c r="G40" s="1077">
        <v>0</v>
      </c>
      <c r="H40" s="379">
        <v>0</v>
      </c>
      <c r="I40" s="1079">
        <v>0</v>
      </c>
      <c r="J40" s="1079">
        <v>0</v>
      </c>
      <c r="K40" s="1079">
        <v>0</v>
      </c>
    </row>
    <row r="41" spans="1:11" ht="15">
      <c r="A41" s="972">
        <v>33</v>
      </c>
      <c r="B41" s="494" t="s">
        <v>474</v>
      </c>
      <c r="C41" s="791">
        <v>4217</v>
      </c>
      <c r="D41" s="791">
        <v>0</v>
      </c>
      <c r="E41" s="791">
        <v>0</v>
      </c>
      <c r="F41" s="791">
        <v>0</v>
      </c>
      <c r="G41" s="1077">
        <v>0</v>
      </c>
      <c r="H41" s="379">
        <v>0</v>
      </c>
    </row>
    <row r="42" spans="1:11" ht="15">
      <c r="A42" s="972">
        <v>34</v>
      </c>
      <c r="B42" s="494" t="s">
        <v>475</v>
      </c>
      <c r="C42" s="791">
        <v>4329</v>
      </c>
      <c r="D42" s="791">
        <v>0</v>
      </c>
      <c r="E42" s="791">
        <v>0</v>
      </c>
      <c r="F42" s="791">
        <v>0</v>
      </c>
      <c r="G42" s="1077">
        <v>0</v>
      </c>
      <c r="H42" s="379">
        <v>0</v>
      </c>
    </row>
    <row r="43" spans="1:11" ht="15">
      <c r="A43" s="972">
        <v>35</v>
      </c>
      <c r="B43" s="494" t="s">
        <v>476</v>
      </c>
      <c r="C43" s="791">
        <v>5013</v>
      </c>
      <c r="D43" s="791">
        <v>0</v>
      </c>
      <c r="E43" s="791">
        <v>0</v>
      </c>
      <c r="F43" s="791">
        <v>0</v>
      </c>
      <c r="G43" s="1077">
        <v>0</v>
      </c>
      <c r="H43" s="379">
        <v>0</v>
      </c>
    </row>
    <row r="44" spans="1:11" ht="15">
      <c r="A44" s="972">
        <v>36</v>
      </c>
      <c r="B44" s="494" t="s">
        <v>491</v>
      </c>
      <c r="C44" s="791">
        <v>3888</v>
      </c>
      <c r="D44" s="791">
        <v>0</v>
      </c>
      <c r="E44" s="791">
        <v>0</v>
      </c>
      <c r="F44" s="791">
        <v>0</v>
      </c>
      <c r="G44" s="1077">
        <v>0</v>
      </c>
      <c r="H44" s="379">
        <v>0</v>
      </c>
    </row>
    <row r="45" spans="1:11" ht="15">
      <c r="A45" s="972">
        <v>37</v>
      </c>
      <c r="B45" s="494" t="s">
        <v>477</v>
      </c>
      <c r="C45" s="791">
        <v>6944</v>
      </c>
      <c r="D45" s="791">
        <v>0</v>
      </c>
      <c r="E45" s="791">
        <v>0</v>
      </c>
      <c r="F45" s="791">
        <v>0</v>
      </c>
      <c r="G45" s="1077">
        <v>0</v>
      </c>
      <c r="H45" s="379">
        <v>0</v>
      </c>
    </row>
    <row r="46" spans="1:11" ht="15">
      <c r="A46" s="972">
        <v>38</v>
      </c>
      <c r="B46" s="494" t="s">
        <v>478</v>
      </c>
      <c r="C46" s="791">
        <v>6544</v>
      </c>
      <c r="D46" s="791">
        <v>0</v>
      </c>
      <c r="E46" s="791">
        <v>0</v>
      </c>
      <c r="F46" s="791">
        <v>0</v>
      </c>
      <c r="G46" s="1077">
        <v>0</v>
      </c>
      <c r="H46" s="379">
        <v>0</v>
      </c>
    </row>
    <row r="47" spans="1:11" ht="15">
      <c r="A47" s="972">
        <v>39</v>
      </c>
      <c r="B47" s="494" t="s">
        <v>479</v>
      </c>
      <c r="C47" s="791">
        <v>6061</v>
      </c>
      <c r="D47" s="791">
        <v>0</v>
      </c>
      <c r="E47" s="791">
        <v>0</v>
      </c>
      <c r="F47" s="791">
        <v>0</v>
      </c>
      <c r="G47" s="1077">
        <v>0</v>
      </c>
      <c r="H47" s="379">
        <v>0</v>
      </c>
    </row>
    <row r="48" spans="1:11" ht="15">
      <c r="A48" s="972">
        <v>40</v>
      </c>
      <c r="B48" s="494" t="s">
        <v>480</v>
      </c>
      <c r="C48" s="791">
        <v>3820</v>
      </c>
      <c r="D48" s="791">
        <v>0</v>
      </c>
      <c r="E48" s="791">
        <v>0</v>
      </c>
      <c r="F48" s="791">
        <v>0</v>
      </c>
      <c r="G48" s="1077">
        <v>0</v>
      </c>
      <c r="H48" s="379">
        <v>0</v>
      </c>
    </row>
    <row r="49" spans="1:9" ht="15">
      <c r="A49" s="972">
        <v>41</v>
      </c>
      <c r="B49" s="494" t="s">
        <v>481</v>
      </c>
      <c r="C49" s="791">
        <v>5254</v>
      </c>
      <c r="D49" s="791">
        <v>0</v>
      </c>
      <c r="E49" s="791">
        <v>0</v>
      </c>
      <c r="F49" s="791">
        <v>0</v>
      </c>
      <c r="G49" s="1077">
        <v>0</v>
      </c>
      <c r="H49" s="379">
        <v>0</v>
      </c>
    </row>
    <row r="50" spans="1:9" ht="15">
      <c r="A50" s="972">
        <v>42</v>
      </c>
      <c r="B50" s="494" t="s">
        <v>482</v>
      </c>
      <c r="C50" s="791">
        <v>3931</v>
      </c>
      <c r="D50" s="791">
        <v>0</v>
      </c>
      <c r="E50" s="791">
        <v>0</v>
      </c>
      <c r="F50" s="791">
        <v>0</v>
      </c>
      <c r="G50" s="1077">
        <v>0</v>
      </c>
      <c r="H50" s="379">
        <v>0</v>
      </c>
    </row>
    <row r="51" spans="1:9" ht="15">
      <c r="A51" s="972">
        <v>43</v>
      </c>
      <c r="B51" s="494" t="s">
        <v>483</v>
      </c>
      <c r="C51" s="791">
        <v>1879</v>
      </c>
      <c r="D51" s="791">
        <v>0</v>
      </c>
      <c r="E51" s="791">
        <v>0</v>
      </c>
      <c r="F51" s="791">
        <v>0</v>
      </c>
      <c r="G51" s="1077">
        <v>0</v>
      </c>
      <c r="H51" s="379">
        <v>0</v>
      </c>
    </row>
    <row r="52" spans="1:9" ht="15">
      <c r="A52" s="972">
        <v>44</v>
      </c>
      <c r="B52" s="494" t="s">
        <v>484</v>
      </c>
      <c r="C52" s="791">
        <v>6172</v>
      </c>
      <c r="D52" s="791">
        <v>0</v>
      </c>
      <c r="E52" s="791">
        <v>0</v>
      </c>
      <c r="F52" s="791">
        <v>0</v>
      </c>
      <c r="G52" s="1077">
        <v>0</v>
      </c>
      <c r="H52" s="379">
        <v>0</v>
      </c>
    </row>
    <row r="53" spans="1:9" ht="15">
      <c r="A53" s="972">
        <v>45</v>
      </c>
      <c r="B53" s="494" t="s">
        <v>485</v>
      </c>
      <c r="C53" s="791">
        <v>2619</v>
      </c>
      <c r="D53" s="791">
        <v>0</v>
      </c>
      <c r="E53" s="791">
        <v>0</v>
      </c>
      <c r="F53" s="791">
        <v>0</v>
      </c>
      <c r="G53" s="1077"/>
      <c r="H53" s="379">
        <v>0</v>
      </c>
    </row>
    <row r="54" spans="1:9" ht="15">
      <c r="A54" s="972">
        <v>46</v>
      </c>
      <c r="B54" s="494" t="s">
        <v>486</v>
      </c>
      <c r="C54" s="791">
        <v>4596</v>
      </c>
      <c r="D54" s="791">
        <v>0</v>
      </c>
      <c r="E54" s="791">
        <v>0</v>
      </c>
      <c r="F54" s="791">
        <v>0</v>
      </c>
      <c r="G54" s="1077">
        <v>0</v>
      </c>
      <c r="H54" s="379">
        <v>0</v>
      </c>
    </row>
    <row r="55" spans="1:9" ht="15">
      <c r="A55" s="972">
        <v>47</v>
      </c>
      <c r="B55" s="494" t="s">
        <v>487</v>
      </c>
      <c r="C55" s="791">
        <v>4258</v>
      </c>
      <c r="D55" s="791">
        <v>0</v>
      </c>
      <c r="E55" s="791">
        <v>0</v>
      </c>
      <c r="F55" s="791">
        <v>0</v>
      </c>
      <c r="G55" s="1077">
        <v>0</v>
      </c>
      <c r="H55" s="379">
        <v>0</v>
      </c>
    </row>
    <row r="56" spans="1:9" ht="15">
      <c r="A56" s="972">
        <v>48</v>
      </c>
      <c r="B56" s="494" t="s">
        <v>492</v>
      </c>
      <c r="C56" s="791">
        <v>5315</v>
      </c>
      <c r="D56" s="791">
        <v>0</v>
      </c>
      <c r="E56" s="791">
        <v>0</v>
      </c>
      <c r="F56" s="791">
        <v>0</v>
      </c>
      <c r="G56" s="1077">
        <v>0</v>
      </c>
      <c r="H56" s="379">
        <v>0</v>
      </c>
    </row>
    <row r="57" spans="1:9" ht="15">
      <c r="A57" s="972">
        <v>49</v>
      </c>
      <c r="B57" s="494" t="s">
        <v>493</v>
      </c>
      <c r="C57" s="791">
        <v>3950</v>
      </c>
      <c r="D57" s="791">
        <v>0</v>
      </c>
      <c r="E57" s="791">
        <v>0</v>
      </c>
      <c r="F57" s="791">
        <v>0</v>
      </c>
      <c r="G57" s="1077">
        <v>0</v>
      </c>
      <c r="H57" s="379">
        <v>0</v>
      </c>
    </row>
    <row r="58" spans="1:9" ht="15">
      <c r="A58" s="972">
        <v>50</v>
      </c>
      <c r="B58" s="494" t="s">
        <v>488</v>
      </c>
      <c r="C58" s="791">
        <v>2435</v>
      </c>
      <c r="D58" s="791">
        <v>0</v>
      </c>
      <c r="E58" s="791">
        <v>0</v>
      </c>
      <c r="F58" s="791">
        <v>0</v>
      </c>
      <c r="G58" s="1077">
        <v>0</v>
      </c>
      <c r="H58" s="379">
        <v>0</v>
      </c>
    </row>
    <row r="59" spans="1:9" ht="15">
      <c r="A59" s="972">
        <v>51</v>
      </c>
      <c r="B59" s="494" t="s">
        <v>494</v>
      </c>
      <c r="C59" s="791">
        <v>5089</v>
      </c>
      <c r="D59" s="791">
        <v>5089</v>
      </c>
      <c r="E59" s="791">
        <v>10</v>
      </c>
      <c r="F59" s="791">
        <v>1</v>
      </c>
      <c r="G59" s="1077"/>
      <c r="H59" s="379"/>
    </row>
    <row r="60" spans="1:9" s="911" customFormat="1">
      <c r="A60" s="922" t="s">
        <v>9</v>
      </c>
      <c r="B60" s="923"/>
      <c r="C60" s="922">
        <v>213360</v>
      </c>
      <c r="D60" s="923">
        <f t="shared" ref="D60:H60" si="0">SUM(D9:D59)</f>
        <v>16485</v>
      </c>
      <c r="E60" s="923">
        <f t="shared" si="0"/>
        <v>1947</v>
      </c>
      <c r="F60" s="923">
        <f t="shared" si="0"/>
        <v>43</v>
      </c>
      <c r="G60" s="923">
        <f t="shared" si="0"/>
        <v>0</v>
      </c>
      <c r="H60" s="923">
        <f t="shared" si="0"/>
        <v>0</v>
      </c>
    </row>
    <row r="61" spans="1:9">
      <c r="A61" s="1080"/>
    </row>
    <row r="64" spans="1:9" ht="15" customHeight="1">
      <c r="A64" s="950"/>
      <c r="B64" s="950"/>
      <c r="C64" s="950"/>
      <c r="D64" s="950"/>
      <c r="E64" s="950"/>
      <c r="F64" s="1503" t="s">
        <v>6</v>
      </c>
      <c r="G64" s="1503"/>
      <c r="H64" s="951"/>
      <c r="I64" s="951"/>
    </row>
    <row r="65" spans="1:13" ht="15" customHeight="1">
      <c r="A65" s="950"/>
      <c r="B65" s="950"/>
      <c r="C65" s="950"/>
      <c r="D65" s="950"/>
      <c r="E65" s="950"/>
      <c r="F65" s="1503" t="s">
        <v>7</v>
      </c>
      <c r="G65" s="1503"/>
      <c r="H65" s="951"/>
      <c r="I65" s="951"/>
    </row>
    <row r="66" spans="1:13" ht="15" customHeight="1">
      <c r="A66" s="950"/>
      <c r="B66" s="950"/>
      <c r="C66" s="950"/>
      <c r="D66" s="950"/>
      <c r="E66" s="950"/>
      <c r="F66" s="1500" t="s">
        <v>56</v>
      </c>
      <c r="G66" s="1500"/>
      <c r="H66" s="1500"/>
      <c r="I66" s="1500"/>
    </row>
    <row r="67" spans="1:13">
      <c r="A67" s="950" t="s">
        <v>5</v>
      </c>
      <c r="C67" s="950"/>
      <c r="D67" s="950"/>
      <c r="E67" s="950"/>
      <c r="F67" s="1501" t="s">
        <v>55</v>
      </c>
      <c r="G67" s="1501"/>
      <c r="H67" s="950"/>
      <c r="I67" s="950"/>
    </row>
    <row r="68" spans="1:13">
      <c r="A68" s="950"/>
      <c r="B68" s="950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</row>
    <row r="79" spans="1:13">
      <c r="L79" s="367">
        <f>5500000/113000</f>
        <v>48.672566371681413</v>
      </c>
    </row>
    <row r="83" spans="12:12">
      <c r="L83" s="367">
        <f>480*113000</f>
        <v>54240000</v>
      </c>
    </row>
  </sheetData>
  <mergeCells count="8">
    <mergeCell ref="F66:I66"/>
    <mergeCell ref="F67:G67"/>
    <mergeCell ref="A1:F1"/>
    <mergeCell ref="A2:G2"/>
    <mergeCell ref="A4:G4"/>
    <mergeCell ref="F6:H6"/>
    <mergeCell ref="F64:G64"/>
    <mergeCell ref="F65:G65"/>
  </mergeCells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90" zoomScaleSheetLayoutView="90" workbookViewId="0">
      <selection activeCell="K35" sqref="K35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  <col min="257" max="257" width="10.28515625" customWidth="1"/>
    <col min="258" max="258" width="12" customWidth="1"/>
    <col min="259" max="259" width="16.28515625" customWidth="1"/>
    <col min="260" max="260" width="15.85546875" customWidth="1"/>
    <col min="261" max="261" width="11.5703125" customWidth="1"/>
    <col min="262" max="262" width="15" customWidth="1"/>
    <col min="263" max="263" width="9.7109375" customWidth="1"/>
    <col min="264" max="264" width="15.140625" customWidth="1"/>
    <col min="265" max="265" width="16.5703125" customWidth="1"/>
    <col min="266" max="266" width="18.28515625" customWidth="1"/>
    <col min="267" max="267" width="14.140625" customWidth="1"/>
    <col min="513" max="513" width="10.28515625" customWidth="1"/>
    <col min="514" max="514" width="12" customWidth="1"/>
    <col min="515" max="515" width="16.28515625" customWidth="1"/>
    <col min="516" max="516" width="15.85546875" customWidth="1"/>
    <col min="517" max="517" width="11.5703125" customWidth="1"/>
    <col min="518" max="518" width="15" customWidth="1"/>
    <col min="519" max="519" width="9.7109375" customWidth="1"/>
    <col min="520" max="520" width="15.140625" customWidth="1"/>
    <col min="521" max="521" width="16.5703125" customWidth="1"/>
    <col min="522" max="522" width="18.28515625" customWidth="1"/>
    <col min="523" max="523" width="14.140625" customWidth="1"/>
    <col min="769" max="769" width="10.28515625" customWidth="1"/>
    <col min="770" max="770" width="12" customWidth="1"/>
    <col min="771" max="771" width="16.28515625" customWidth="1"/>
    <col min="772" max="772" width="15.85546875" customWidth="1"/>
    <col min="773" max="773" width="11.5703125" customWidth="1"/>
    <col min="774" max="774" width="15" customWidth="1"/>
    <col min="775" max="775" width="9.7109375" customWidth="1"/>
    <col min="776" max="776" width="15.140625" customWidth="1"/>
    <col min="777" max="777" width="16.5703125" customWidth="1"/>
    <col min="778" max="778" width="18.28515625" customWidth="1"/>
    <col min="779" max="779" width="14.140625" customWidth="1"/>
    <col min="1025" max="1025" width="10.28515625" customWidth="1"/>
    <col min="1026" max="1026" width="12" customWidth="1"/>
    <col min="1027" max="1027" width="16.28515625" customWidth="1"/>
    <col min="1028" max="1028" width="15.85546875" customWidth="1"/>
    <col min="1029" max="1029" width="11.5703125" customWidth="1"/>
    <col min="1030" max="1030" width="15" customWidth="1"/>
    <col min="1031" max="1031" width="9.7109375" customWidth="1"/>
    <col min="1032" max="1032" width="15.140625" customWidth="1"/>
    <col min="1033" max="1033" width="16.5703125" customWidth="1"/>
    <col min="1034" max="1034" width="18.28515625" customWidth="1"/>
    <col min="1035" max="1035" width="14.140625" customWidth="1"/>
    <col min="1281" max="1281" width="10.28515625" customWidth="1"/>
    <col min="1282" max="1282" width="12" customWidth="1"/>
    <col min="1283" max="1283" width="16.28515625" customWidth="1"/>
    <col min="1284" max="1284" width="15.85546875" customWidth="1"/>
    <col min="1285" max="1285" width="11.5703125" customWidth="1"/>
    <col min="1286" max="1286" width="15" customWidth="1"/>
    <col min="1287" max="1287" width="9.7109375" customWidth="1"/>
    <col min="1288" max="1288" width="15.140625" customWidth="1"/>
    <col min="1289" max="1289" width="16.5703125" customWidth="1"/>
    <col min="1290" max="1290" width="18.28515625" customWidth="1"/>
    <col min="1291" max="1291" width="14.140625" customWidth="1"/>
    <col min="1537" max="1537" width="10.28515625" customWidth="1"/>
    <col min="1538" max="1538" width="12" customWidth="1"/>
    <col min="1539" max="1539" width="16.28515625" customWidth="1"/>
    <col min="1540" max="1540" width="15.85546875" customWidth="1"/>
    <col min="1541" max="1541" width="11.5703125" customWidth="1"/>
    <col min="1542" max="1542" width="15" customWidth="1"/>
    <col min="1543" max="1543" width="9.7109375" customWidth="1"/>
    <col min="1544" max="1544" width="15.140625" customWidth="1"/>
    <col min="1545" max="1545" width="16.5703125" customWidth="1"/>
    <col min="1546" max="1546" width="18.28515625" customWidth="1"/>
    <col min="1547" max="1547" width="14.140625" customWidth="1"/>
    <col min="1793" max="1793" width="10.28515625" customWidth="1"/>
    <col min="1794" max="1794" width="12" customWidth="1"/>
    <col min="1795" max="1795" width="16.28515625" customWidth="1"/>
    <col min="1796" max="1796" width="15.85546875" customWidth="1"/>
    <col min="1797" max="1797" width="11.5703125" customWidth="1"/>
    <col min="1798" max="1798" width="15" customWidth="1"/>
    <col min="1799" max="1799" width="9.7109375" customWidth="1"/>
    <col min="1800" max="1800" width="15.140625" customWidth="1"/>
    <col min="1801" max="1801" width="16.5703125" customWidth="1"/>
    <col min="1802" max="1802" width="18.28515625" customWidth="1"/>
    <col min="1803" max="1803" width="14.140625" customWidth="1"/>
    <col min="2049" max="2049" width="10.28515625" customWidth="1"/>
    <col min="2050" max="2050" width="12" customWidth="1"/>
    <col min="2051" max="2051" width="16.28515625" customWidth="1"/>
    <col min="2052" max="2052" width="15.85546875" customWidth="1"/>
    <col min="2053" max="2053" width="11.5703125" customWidth="1"/>
    <col min="2054" max="2054" width="15" customWidth="1"/>
    <col min="2055" max="2055" width="9.7109375" customWidth="1"/>
    <col min="2056" max="2056" width="15.140625" customWidth="1"/>
    <col min="2057" max="2057" width="16.5703125" customWidth="1"/>
    <col min="2058" max="2058" width="18.28515625" customWidth="1"/>
    <col min="2059" max="2059" width="14.140625" customWidth="1"/>
    <col min="2305" max="2305" width="10.28515625" customWidth="1"/>
    <col min="2306" max="2306" width="12" customWidth="1"/>
    <col min="2307" max="2307" width="16.28515625" customWidth="1"/>
    <col min="2308" max="2308" width="15.85546875" customWidth="1"/>
    <col min="2309" max="2309" width="11.5703125" customWidth="1"/>
    <col min="2310" max="2310" width="15" customWidth="1"/>
    <col min="2311" max="2311" width="9.7109375" customWidth="1"/>
    <col min="2312" max="2312" width="15.140625" customWidth="1"/>
    <col min="2313" max="2313" width="16.5703125" customWidth="1"/>
    <col min="2314" max="2314" width="18.28515625" customWidth="1"/>
    <col min="2315" max="2315" width="14.140625" customWidth="1"/>
    <col min="2561" max="2561" width="10.28515625" customWidth="1"/>
    <col min="2562" max="2562" width="12" customWidth="1"/>
    <col min="2563" max="2563" width="16.28515625" customWidth="1"/>
    <col min="2564" max="2564" width="15.85546875" customWidth="1"/>
    <col min="2565" max="2565" width="11.5703125" customWidth="1"/>
    <col min="2566" max="2566" width="15" customWidth="1"/>
    <col min="2567" max="2567" width="9.7109375" customWidth="1"/>
    <col min="2568" max="2568" width="15.140625" customWidth="1"/>
    <col min="2569" max="2569" width="16.5703125" customWidth="1"/>
    <col min="2570" max="2570" width="18.28515625" customWidth="1"/>
    <col min="2571" max="2571" width="14.140625" customWidth="1"/>
    <col min="2817" max="2817" width="10.28515625" customWidth="1"/>
    <col min="2818" max="2818" width="12" customWidth="1"/>
    <col min="2819" max="2819" width="16.28515625" customWidth="1"/>
    <col min="2820" max="2820" width="15.85546875" customWidth="1"/>
    <col min="2821" max="2821" width="11.5703125" customWidth="1"/>
    <col min="2822" max="2822" width="15" customWidth="1"/>
    <col min="2823" max="2823" width="9.7109375" customWidth="1"/>
    <col min="2824" max="2824" width="15.140625" customWidth="1"/>
    <col min="2825" max="2825" width="16.5703125" customWidth="1"/>
    <col min="2826" max="2826" width="18.28515625" customWidth="1"/>
    <col min="2827" max="2827" width="14.140625" customWidth="1"/>
    <col min="3073" max="3073" width="10.28515625" customWidth="1"/>
    <col min="3074" max="3074" width="12" customWidth="1"/>
    <col min="3075" max="3075" width="16.28515625" customWidth="1"/>
    <col min="3076" max="3076" width="15.85546875" customWidth="1"/>
    <col min="3077" max="3077" width="11.5703125" customWidth="1"/>
    <col min="3078" max="3078" width="15" customWidth="1"/>
    <col min="3079" max="3079" width="9.7109375" customWidth="1"/>
    <col min="3080" max="3080" width="15.140625" customWidth="1"/>
    <col min="3081" max="3081" width="16.5703125" customWidth="1"/>
    <col min="3082" max="3082" width="18.28515625" customWidth="1"/>
    <col min="3083" max="3083" width="14.140625" customWidth="1"/>
    <col min="3329" max="3329" width="10.28515625" customWidth="1"/>
    <col min="3330" max="3330" width="12" customWidth="1"/>
    <col min="3331" max="3331" width="16.28515625" customWidth="1"/>
    <col min="3332" max="3332" width="15.85546875" customWidth="1"/>
    <col min="3333" max="3333" width="11.5703125" customWidth="1"/>
    <col min="3334" max="3334" width="15" customWidth="1"/>
    <col min="3335" max="3335" width="9.7109375" customWidth="1"/>
    <col min="3336" max="3336" width="15.140625" customWidth="1"/>
    <col min="3337" max="3337" width="16.5703125" customWidth="1"/>
    <col min="3338" max="3338" width="18.28515625" customWidth="1"/>
    <col min="3339" max="3339" width="14.140625" customWidth="1"/>
    <col min="3585" max="3585" width="10.28515625" customWidth="1"/>
    <col min="3586" max="3586" width="12" customWidth="1"/>
    <col min="3587" max="3587" width="16.28515625" customWidth="1"/>
    <col min="3588" max="3588" width="15.85546875" customWidth="1"/>
    <col min="3589" max="3589" width="11.5703125" customWidth="1"/>
    <col min="3590" max="3590" width="15" customWidth="1"/>
    <col min="3591" max="3591" width="9.7109375" customWidth="1"/>
    <col min="3592" max="3592" width="15.140625" customWidth="1"/>
    <col min="3593" max="3593" width="16.5703125" customWidth="1"/>
    <col min="3594" max="3594" width="18.28515625" customWidth="1"/>
    <col min="3595" max="3595" width="14.140625" customWidth="1"/>
    <col min="3841" max="3841" width="10.28515625" customWidth="1"/>
    <col min="3842" max="3842" width="12" customWidth="1"/>
    <col min="3843" max="3843" width="16.28515625" customWidth="1"/>
    <col min="3844" max="3844" width="15.85546875" customWidth="1"/>
    <col min="3845" max="3845" width="11.5703125" customWidth="1"/>
    <col min="3846" max="3846" width="15" customWidth="1"/>
    <col min="3847" max="3847" width="9.7109375" customWidth="1"/>
    <col min="3848" max="3848" width="15.140625" customWidth="1"/>
    <col min="3849" max="3849" width="16.5703125" customWidth="1"/>
    <col min="3850" max="3850" width="18.28515625" customWidth="1"/>
    <col min="3851" max="3851" width="14.140625" customWidth="1"/>
    <col min="4097" max="4097" width="10.28515625" customWidth="1"/>
    <col min="4098" max="4098" width="12" customWidth="1"/>
    <col min="4099" max="4099" width="16.28515625" customWidth="1"/>
    <col min="4100" max="4100" width="15.85546875" customWidth="1"/>
    <col min="4101" max="4101" width="11.5703125" customWidth="1"/>
    <col min="4102" max="4102" width="15" customWidth="1"/>
    <col min="4103" max="4103" width="9.7109375" customWidth="1"/>
    <col min="4104" max="4104" width="15.140625" customWidth="1"/>
    <col min="4105" max="4105" width="16.5703125" customWidth="1"/>
    <col min="4106" max="4106" width="18.28515625" customWidth="1"/>
    <col min="4107" max="4107" width="14.140625" customWidth="1"/>
    <col min="4353" max="4353" width="10.28515625" customWidth="1"/>
    <col min="4354" max="4354" width="12" customWidth="1"/>
    <col min="4355" max="4355" width="16.28515625" customWidth="1"/>
    <col min="4356" max="4356" width="15.85546875" customWidth="1"/>
    <col min="4357" max="4357" width="11.5703125" customWidth="1"/>
    <col min="4358" max="4358" width="15" customWidth="1"/>
    <col min="4359" max="4359" width="9.7109375" customWidth="1"/>
    <col min="4360" max="4360" width="15.140625" customWidth="1"/>
    <col min="4361" max="4361" width="16.5703125" customWidth="1"/>
    <col min="4362" max="4362" width="18.28515625" customWidth="1"/>
    <col min="4363" max="4363" width="14.140625" customWidth="1"/>
    <col min="4609" max="4609" width="10.28515625" customWidth="1"/>
    <col min="4610" max="4610" width="12" customWidth="1"/>
    <col min="4611" max="4611" width="16.28515625" customWidth="1"/>
    <col min="4612" max="4612" width="15.85546875" customWidth="1"/>
    <col min="4613" max="4613" width="11.5703125" customWidth="1"/>
    <col min="4614" max="4614" width="15" customWidth="1"/>
    <col min="4615" max="4615" width="9.7109375" customWidth="1"/>
    <col min="4616" max="4616" width="15.140625" customWidth="1"/>
    <col min="4617" max="4617" width="16.5703125" customWidth="1"/>
    <col min="4618" max="4618" width="18.28515625" customWidth="1"/>
    <col min="4619" max="4619" width="14.140625" customWidth="1"/>
    <col min="4865" max="4865" width="10.28515625" customWidth="1"/>
    <col min="4866" max="4866" width="12" customWidth="1"/>
    <col min="4867" max="4867" width="16.28515625" customWidth="1"/>
    <col min="4868" max="4868" width="15.85546875" customWidth="1"/>
    <col min="4869" max="4869" width="11.5703125" customWidth="1"/>
    <col min="4870" max="4870" width="15" customWidth="1"/>
    <col min="4871" max="4871" width="9.7109375" customWidth="1"/>
    <col min="4872" max="4872" width="15.140625" customWidth="1"/>
    <col min="4873" max="4873" width="16.5703125" customWidth="1"/>
    <col min="4874" max="4874" width="18.28515625" customWidth="1"/>
    <col min="4875" max="4875" width="14.140625" customWidth="1"/>
    <col min="5121" max="5121" width="10.28515625" customWidth="1"/>
    <col min="5122" max="5122" width="12" customWidth="1"/>
    <col min="5123" max="5123" width="16.28515625" customWidth="1"/>
    <col min="5124" max="5124" width="15.85546875" customWidth="1"/>
    <col min="5125" max="5125" width="11.5703125" customWidth="1"/>
    <col min="5126" max="5126" width="15" customWidth="1"/>
    <col min="5127" max="5127" width="9.7109375" customWidth="1"/>
    <col min="5128" max="5128" width="15.140625" customWidth="1"/>
    <col min="5129" max="5129" width="16.5703125" customWidth="1"/>
    <col min="5130" max="5130" width="18.28515625" customWidth="1"/>
    <col min="5131" max="5131" width="14.140625" customWidth="1"/>
    <col min="5377" max="5377" width="10.28515625" customWidth="1"/>
    <col min="5378" max="5378" width="12" customWidth="1"/>
    <col min="5379" max="5379" width="16.28515625" customWidth="1"/>
    <col min="5380" max="5380" width="15.85546875" customWidth="1"/>
    <col min="5381" max="5381" width="11.5703125" customWidth="1"/>
    <col min="5382" max="5382" width="15" customWidth="1"/>
    <col min="5383" max="5383" width="9.7109375" customWidth="1"/>
    <col min="5384" max="5384" width="15.140625" customWidth="1"/>
    <col min="5385" max="5385" width="16.5703125" customWidth="1"/>
    <col min="5386" max="5386" width="18.28515625" customWidth="1"/>
    <col min="5387" max="5387" width="14.140625" customWidth="1"/>
    <col min="5633" max="5633" width="10.28515625" customWidth="1"/>
    <col min="5634" max="5634" width="12" customWidth="1"/>
    <col min="5635" max="5635" width="16.28515625" customWidth="1"/>
    <col min="5636" max="5636" width="15.85546875" customWidth="1"/>
    <col min="5637" max="5637" width="11.5703125" customWidth="1"/>
    <col min="5638" max="5638" width="15" customWidth="1"/>
    <col min="5639" max="5639" width="9.7109375" customWidth="1"/>
    <col min="5640" max="5640" width="15.140625" customWidth="1"/>
    <col min="5641" max="5641" width="16.5703125" customWidth="1"/>
    <col min="5642" max="5642" width="18.28515625" customWidth="1"/>
    <col min="5643" max="5643" width="14.140625" customWidth="1"/>
    <col min="5889" max="5889" width="10.28515625" customWidth="1"/>
    <col min="5890" max="5890" width="12" customWidth="1"/>
    <col min="5891" max="5891" width="16.28515625" customWidth="1"/>
    <col min="5892" max="5892" width="15.85546875" customWidth="1"/>
    <col min="5893" max="5893" width="11.5703125" customWidth="1"/>
    <col min="5894" max="5894" width="15" customWidth="1"/>
    <col min="5895" max="5895" width="9.7109375" customWidth="1"/>
    <col min="5896" max="5896" width="15.140625" customWidth="1"/>
    <col min="5897" max="5897" width="16.5703125" customWidth="1"/>
    <col min="5898" max="5898" width="18.28515625" customWidth="1"/>
    <col min="5899" max="5899" width="14.140625" customWidth="1"/>
    <col min="6145" max="6145" width="10.28515625" customWidth="1"/>
    <col min="6146" max="6146" width="12" customWidth="1"/>
    <col min="6147" max="6147" width="16.28515625" customWidth="1"/>
    <col min="6148" max="6148" width="15.85546875" customWidth="1"/>
    <col min="6149" max="6149" width="11.5703125" customWidth="1"/>
    <col min="6150" max="6150" width="15" customWidth="1"/>
    <col min="6151" max="6151" width="9.7109375" customWidth="1"/>
    <col min="6152" max="6152" width="15.140625" customWidth="1"/>
    <col min="6153" max="6153" width="16.5703125" customWidth="1"/>
    <col min="6154" max="6154" width="18.28515625" customWidth="1"/>
    <col min="6155" max="6155" width="14.140625" customWidth="1"/>
    <col min="6401" max="6401" width="10.28515625" customWidth="1"/>
    <col min="6402" max="6402" width="12" customWidth="1"/>
    <col min="6403" max="6403" width="16.28515625" customWidth="1"/>
    <col min="6404" max="6404" width="15.85546875" customWidth="1"/>
    <col min="6405" max="6405" width="11.5703125" customWidth="1"/>
    <col min="6406" max="6406" width="15" customWidth="1"/>
    <col min="6407" max="6407" width="9.7109375" customWidth="1"/>
    <col min="6408" max="6408" width="15.140625" customWidth="1"/>
    <col min="6409" max="6409" width="16.5703125" customWidth="1"/>
    <col min="6410" max="6410" width="18.28515625" customWidth="1"/>
    <col min="6411" max="6411" width="14.140625" customWidth="1"/>
    <col min="6657" max="6657" width="10.28515625" customWidth="1"/>
    <col min="6658" max="6658" width="12" customWidth="1"/>
    <col min="6659" max="6659" width="16.28515625" customWidth="1"/>
    <col min="6660" max="6660" width="15.85546875" customWidth="1"/>
    <col min="6661" max="6661" width="11.5703125" customWidth="1"/>
    <col min="6662" max="6662" width="15" customWidth="1"/>
    <col min="6663" max="6663" width="9.7109375" customWidth="1"/>
    <col min="6664" max="6664" width="15.140625" customWidth="1"/>
    <col min="6665" max="6665" width="16.5703125" customWidth="1"/>
    <col min="6666" max="6666" width="18.28515625" customWidth="1"/>
    <col min="6667" max="6667" width="14.140625" customWidth="1"/>
    <col min="6913" max="6913" width="10.28515625" customWidth="1"/>
    <col min="6914" max="6914" width="12" customWidth="1"/>
    <col min="6915" max="6915" width="16.28515625" customWidth="1"/>
    <col min="6916" max="6916" width="15.85546875" customWidth="1"/>
    <col min="6917" max="6917" width="11.5703125" customWidth="1"/>
    <col min="6918" max="6918" width="15" customWidth="1"/>
    <col min="6919" max="6919" width="9.7109375" customWidth="1"/>
    <col min="6920" max="6920" width="15.140625" customWidth="1"/>
    <col min="6921" max="6921" width="16.5703125" customWidth="1"/>
    <col min="6922" max="6922" width="18.28515625" customWidth="1"/>
    <col min="6923" max="6923" width="14.140625" customWidth="1"/>
    <col min="7169" max="7169" width="10.28515625" customWidth="1"/>
    <col min="7170" max="7170" width="12" customWidth="1"/>
    <col min="7171" max="7171" width="16.28515625" customWidth="1"/>
    <col min="7172" max="7172" width="15.85546875" customWidth="1"/>
    <col min="7173" max="7173" width="11.5703125" customWidth="1"/>
    <col min="7174" max="7174" width="15" customWidth="1"/>
    <col min="7175" max="7175" width="9.7109375" customWidth="1"/>
    <col min="7176" max="7176" width="15.140625" customWidth="1"/>
    <col min="7177" max="7177" width="16.5703125" customWidth="1"/>
    <col min="7178" max="7178" width="18.28515625" customWidth="1"/>
    <col min="7179" max="7179" width="14.140625" customWidth="1"/>
    <col min="7425" max="7425" width="10.28515625" customWidth="1"/>
    <col min="7426" max="7426" width="12" customWidth="1"/>
    <col min="7427" max="7427" width="16.28515625" customWidth="1"/>
    <col min="7428" max="7428" width="15.85546875" customWidth="1"/>
    <col min="7429" max="7429" width="11.5703125" customWidth="1"/>
    <col min="7430" max="7430" width="15" customWidth="1"/>
    <col min="7431" max="7431" width="9.7109375" customWidth="1"/>
    <col min="7432" max="7432" width="15.140625" customWidth="1"/>
    <col min="7433" max="7433" width="16.5703125" customWidth="1"/>
    <col min="7434" max="7434" width="18.28515625" customWidth="1"/>
    <col min="7435" max="7435" width="14.140625" customWidth="1"/>
    <col min="7681" max="7681" width="10.28515625" customWidth="1"/>
    <col min="7682" max="7682" width="12" customWidth="1"/>
    <col min="7683" max="7683" width="16.28515625" customWidth="1"/>
    <col min="7684" max="7684" width="15.85546875" customWidth="1"/>
    <col min="7685" max="7685" width="11.5703125" customWidth="1"/>
    <col min="7686" max="7686" width="15" customWidth="1"/>
    <col min="7687" max="7687" width="9.7109375" customWidth="1"/>
    <col min="7688" max="7688" width="15.140625" customWidth="1"/>
    <col min="7689" max="7689" width="16.5703125" customWidth="1"/>
    <col min="7690" max="7690" width="18.28515625" customWidth="1"/>
    <col min="7691" max="7691" width="14.140625" customWidth="1"/>
    <col min="7937" max="7937" width="10.28515625" customWidth="1"/>
    <col min="7938" max="7938" width="12" customWidth="1"/>
    <col min="7939" max="7939" width="16.28515625" customWidth="1"/>
    <col min="7940" max="7940" width="15.85546875" customWidth="1"/>
    <col min="7941" max="7941" width="11.5703125" customWidth="1"/>
    <col min="7942" max="7942" width="15" customWidth="1"/>
    <col min="7943" max="7943" width="9.7109375" customWidth="1"/>
    <col min="7944" max="7944" width="15.140625" customWidth="1"/>
    <col min="7945" max="7945" width="16.5703125" customWidth="1"/>
    <col min="7946" max="7946" width="18.28515625" customWidth="1"/>
    <col min="7947" max="7947" width="14.140625" customWidth="1"/>
    <col min="8193" max="8193" width="10.28515625" customWidth="1"/>
    <col min="8194" max="8194" width="12" customWidth="1"/>
    <col min="8195" max="8195" width="16.28515625" customWidth="1"/>
    <col min="8196" max="8196" width="15.85546875" customWidth="1"/>
    <col min="8197" max="8197" width="11.5703125" customWidth="1"/>
    <col min="8198" max="8198" width="15" customWidth="1"/>
    <col min="8199" max="8199" width="9.7109375" customWidth="1"/>
    <col min="8200" max="8200" width="15.140625" customWidth="1"/>
    <col min="8201" max="8201" width="16.5703125" customWidth="1"/>
    <col min="8202" max="8202" width="18.28515625" customWidth="1"/>
    <col min="8203" max="8203" width="14.140625" customWidth="1"/>
    <col min="8449" max="8449" width="10.28515625" customWidth="1"/>
    <col min="8450" max="8450" width="12" customWidth="1"/>
    <col min="8451" max="8451" width="16.28515625" customWidth="1"/>
    <col min="8452" max="8452" width="15.85546875" customWidth="1"/>
    <col min="8453" max="8453" width="11.5703125" customWidth="1"/>
    <col min="8454" max="8454" width="15" customWidth="1"/>
    <col min="8455" max="8455" width="9.7109375" customWidth="1"/>
    <col min="8456" max="8456" width="15.140625" customWidth="1"/>
    <col min="8457" max="8457" width="16.5703125" customWidth="1"/>
    <col min="8458" max="8458" width="18.28515625" customWidth="1"/>
    <col min="8459" max="8459" width="14.140625" customWidth="1"/>
    <col min="8705" max="8705" width="10.28515625" customWidth="1"/>
    <col min="8706" max="8706" width="12" customWidth="1"/>
    <col min="8707" max="8707" width="16.28515625" customWidth="1"/>
    <col min="8708" max="8708" width="15.85546875" customWidth="1"/>
    <col min="8709" max="8709" width="11.5703125" customWidth="1"/>
    <col min="8710" max="8710" width="15" customWidth="1"/>
    <col min="8711" max="8711" width="9.7109375" customWidth="1"/>
    <col min="8712" max="8712" width="15.140625" customWidth="1"/>
    <col min="8713" max="8713" width="16.5703125" customWidth="1"/>
    <col min="8714" max="8714" width="18.28515625" customWidth="1"/>
    <col min="8715" max="8715" width="14.140625" customWidth="1"/>
    <col min="8961" max="8961" width="10.28515625" customWidth="1"/>
    <col min="8962" max="8962" width="12" customWidth="1"/>
    <col min="8963" max="8963" width="16.28515625" customWidth="1"/>
    <col min="8964" max="8964" width="15.85546875" customWidth="1"/>
    <col min="8965" max="8965" width="11.5703125" customWidth="1"/>
    <col min="8966" max="8966" width="15" customWidth="1"/>
    <col min="8967" max="8967" width="9.7109375" customWidth="1"/>
    <col min="8968" max="8968" width="15.140625" customWidth="1"/>
    <col min="8969" max="8969" width="16.5703125" customWidth="1"/>
    <col min="8970" max="8970" width="18.28515625" customWidth="1"/>
    <col min="8971" max="8971" width="14.140625" customWidth="1"/>
    <col min="9217" max="9217" width="10.28515625" customWidth="1"/>
    <col min="9218" max="9218" width="12" customWidth="1"/>
    <col min="9219" max="9219" width="16.28515625" customWidth="1"/>
    <col min="9220" max="9220" width="15.85546875" customWidth="1"/>
    <col min="9221" max="9221" width="11.5703125" customWidth="1"/>
    <col min="9222" max="9222" width="15" customWidth="1"/>
    <col min="9223" max="9223" width="9.7109375" customWidth="1"/>
    <col min="9224" max="9224" width="15.140625" customWidth="1"/>
    <col min="9225" max="9225" width="16.5703125" customWidth="1"/>
    <col min="9226" max="9226" width="18.28515625" customWidth="1"/>
    <col min="9227" max="9227" width="14.140625" customWidth="1"/>
    <col min="9473" max="9473" width="10.28515625" customWidth="1"/>
    <col min="9474" max="9474" width="12" customWidth="1"/>
    <col min="9475" max="9475" width="16.28515625" customWidth="1"/>
    <col min="9476" max="9476" width="15.85546875" customWidth="1"/>
    <col min="9477" max="9477" width="11.5703125" customWidth="1"/>
    <col min="9478" max="9478" width="15" customWidth="1"/>
    <col min="9479" max="9479" width="9.7109375" customWidth="1"/>
    <col min="9480" max="9480" width="15.140625" customWidth="1"/>
    <col min="9481" max="9481" width="16.5703125" customWidth="1"/>
    <col min="9482" max="9482" width="18.28515625" customWidth="1"/>
    <col min="9483" max="9483" width="14.140625" customWidth="1"/>
    <col min="9729" max="9729" width="10.28515625" customWidth="1"/>
    <col min="9730" max="9730" width="12" customWidth="1"/>
    <col min="9731" max="9731" width="16.28515625" customWidth="1"/>
    <col min="9732" max="9732" width="15.85546875" customWidth="1"/>
    <col min="9733" max="9733" width="11.5703125" customWidth="1"/>
    <col min="9734" max="9734" width="15" customWidth="1"/>
    <col min="9735" max="9735" width="9.7109375" customWidth="1"/>
    <col min="9736" max="9736" width="15.140625" customWidth="1"/>
    <col min="9737" max="9737" width="16.5703125" customWidth="1"/>
    <col min="9738" max="9738" width="18.28515625" customWidth="1"/>
    <col min="9739" max="9739" width="14.140625" customWidth="1"/>
    <col min="9985" max="9985" width="10.28515625" customWidth="1"/>
    <col min="9986" max="9986" width="12" customWidth="1"/>
    <col min="9987" max="9987" width="16.28515625" customWidth="1"/>
    <col min="9988" max="9988" width="15.85546875" customWidth="1"/>
    <col min="9989" max="9989" width="11.5703125" customWidth="1"/>
    <col min="9990" max="9990" width="15" customWidth="1"/>
    <col min="9991" max="9991" width="9.7109375" customWidth="1"/>
    <col min="9992" max="9992" width="15.140625" customWidth="1"/>
    <col min="9993" max="9993" width="16.5703125" customWidth="1"/>
    <col min="9994" max="9994" width="18.28515625" customWidth="1"/>
    <col min="9995" max="9995" width="14.140625" customWidth="1"/>
    <col min="10241" max="10241" width="10.28515625" customWidth="1"/>
    <col min="10242" max="10242" width="12" customWidth="1"/>
    <col min="10243" max="10243" width="16.28515625" customWidth="1"/>
    <col min="10244" max="10244" width="15.85546875" customWidth="1"/>
    <col min="10245" max="10245" width="11.5703125" customWidth="1"/>
    <col min="10246" max="10246" width="15" customWidth="1"/>
    <col min="10247" max="10247" width="9.7109375" customWidth="1"/>
    <col min="10248" max="10248" width="15.140625" customWidth="1"/>
    <col min="10249" max="10249" width="16.5703125" customWidth="1"/>
    <col min="10250" max="10250" width="18.28515625" customWidth="1"/>
    <col min="10251" max="10251" width="14.140625" customWidth="1"/>
    <col min="10497" max="10497" width="10.28515625" customWidth="1"/>
    <col min="10498" max="10498" width="12" customWidth="1"/>
    <col min="10499" max="10499" width="16.28515625" customWidth="1"/>
    <col min="10500" max="10500" width="15.85546875" customWidth="1"/>
    <col min="10501" max="10501" width="11.5703125" customWidth="1"/>
    <col min="10502" max="10502" width="15" customWidth="1"/>
    <col min="10503" max="10503" width="9.7109375" customWidth="1"/>
    <col min="10504" max="10504" width="15.140625" customWidth="1"/>
    <col min="10505" max="10505" width="16.5703125" customWidth="1"/>
    <col min="10506" max="10506" width="18.28515625" customWidth="1"/>
    <col min="10507" max="10507" width="14.140625" customWidth="1"/>
    <col min="10753" max="10753" width="10.28515625" customWidth="1"/>
    <col min="10754" max="10754" width="12" customWidth="1"/>
    <col min="10755" max="10755" width="16.28515625" customWidth="1"/>
    <col min="10756" max="10756" width="15.85546875" customWidth="1"/>
    <col min="10757" max="10757" width="11.5703125" customWidth="1"/>
    <col min="10758" max="10758" width="15" customWidth="1"/>
    <col min="10759" max="10759" width="9.7109375" customWidth="1"/>
    <col min="10760" max="10760" width="15.140625" customWidth="1"/>
    <col min="10761" max="10761" width="16.5703125" customWidth="1"/>
    <col min="10762" max="10762" width="18.28515625" customWidth="1"/>
    <col min="10763" max="10763" width="14.140625" customWidth="1"/>
    <col min="11009" max="11009" width="10.28515625" customWidth="1"/>
    <col min="11010" max="11010" width="12" customWidth="1"/>
    <col min="11011" max="11011" width="16.28515625" customWidth="1"/>
    <col min="11012" max="11012" width="15.85546875" customWidth="1"/>
    <col min="11013" max="11013" width="11.5703125" customWidth="1"/>
    <col min="11014" max="11014" width="15" customWidth="1"/>
    <col min="11015" max="11015" width="9.7109375" customWidth="1"/>
    <col min="11016" max="11016" width="15.140625" customWidth="1"/>
    <col min="11017" max="11017" width="16.5703125" customWidth="1"/>
    <col min="11018" max="11018" width="18.28515625" customWidth="1"/>
    <col min="11019" max="11019" width="14.140625" customWidth="1"/>
    <col min="11265" max="11265" width="10.28515625" customWidth="1"/>
    <col min="11266" max="11266" width="12" customWidth="1"/>
    <col min="11267" max="11267" width="16.28515625" customWidth="1"/>
    <col min="11268" max="11268" width="15.85546875" customWidth="1"/>
    <col min="11269" max="11269" width="11.5703125" customWidth="1"/>
    <col min="11270" max="11270" width="15" customWidth="1"/>
    <col min="11271" max="11271" width="9.7109375" customWidth="1"/>
    <col min="11272" max="11272" width="15.140625" customWidth="1"/>
    <col min="11273" max="11273" width="16.5703125" customWidth="1"/>
    <col min="11274" max="11274" width="18.28515625" customWidth="1"/>
    <col min="11275" max="11275" width="14.140625" customWidth="1"/>
    <col min="11521" max="11521" width="10.28515625" customWidth="1"/>
    <col min="11522" max="11522" width="12" customWidth="1"/>
    <col min="11523" max="11523" width="16.28515625" customWidth="1"/>
    <col min="11524" max="11524" width="15.85546875" customWidth="1"/>
    <col min="11525" max="11525" width="11.5703125" customWidth="1"/>
    <col min="11526" max="11526" width="15" customWidth="1"/>
    <col min="11527" max="11527" width="9.7109375" customWidth="1"/>
    <col min="11528" max="11528" width="15.140625" customWidth="1"/>
    <col min="11529" max="11529" width="16.5703125" customWidth="1"/>
    <col min="11530" max="11530" width="18.28515625" customWidth="1"/>
    <col min="11531" max="11531" width="14.140625" customWidth="1"/>
    <col min="11777" max="11777" width="10.28515625" customWidth="1"/>
    <col min="11778" max="11778" width="12" customWidth="1"/>
    <col min="11779" max="11779" width="16.28515625" customWidth="1"/>
    <col min="11780" max="11780" width="15.85546875" customWidth="1"/>
    <col min="11781" max="11781" width="11.5703125" customWidth="1"/>
    <col min="11782" max="11782" width="15" customWidth="1"/>
    <col min="11783" max="11783" width="9.7109375" customWidth="1"/>
    <col min="11784" max="11784" width="15.140625" customWidth="1"/>
    <col min="11785" max="11785" width="16.5703125" customWidth="1"/>
    <col min="11786" max="11786" width="18.28515625" customWidth="1"/>
    <col min="11787" max="11787" width="14.140625" customWidth="1"/>
    <col min="12033" max="12033" width="10.28515625" customWidth="1"/>
    <col min="12034" max="12034" width="12" customWidth="1"/>
    <col min="12035" max="12035" width="16.28515625" customWidth="1"/>
    <col min="12036" max="12036" width="15.85546875" customWidth="1"/>
    <col min="12037" max="12037" width="11.5703125" customWidth="1"/>
    <col min="12038" max="12038" width="15" customWidth="1"/>
    <col min="12039" max="12039" width="9.7109375" customWidth="1"/>
    <col min="12040" max="12040" width="15.140625" customWidth="1"/>
    <col min="12041" max="12041" width="16.5703125" customWidth="1"/>
    <col min="12042" max="12042" width="18.28515625" customWidth="1"/>
    <col min="12043" max="12043" width="14.140625" customWidth="1"/>
    <col min="12289" max="12289" width="10.28515625" customWidth="1"/>
    <col min="12290" max="12290" width="12" customWidth="1"/>
    <col min="12291" max="12291" width="16.28515625" customWidth="1"/>
    <col min="12292" max="12292" width="15.85546875" customWidth="1"/>
    <col min="12293" max="12293" width="11.5703125" customWidth="1"/>
    <col min="12294" max="12294" width="15" customWidth="1"/>
    <col min="12295" max="12295" width="9.7109375" customWidth="1"/>
    <col min="12296" max="12296" width="15.140625" customWidth="1"/>
    <col min="12297" max="12297" width="16.5703125" customWidth="1"/>
    <col min="12298" max="12298" width="18.28515625" customWidth="1"/>
    <col min="12299" max="12299" width="14.140625" customWidth="1"/>
    <col min="12545" max="12545" width="10.28515625" customWidth="1"/>
    <col min="12546" max="12546" width="12" customWidth="1"/>
    <col min="12547" max="12547" width="16.28515625" customWidth="1"/>
    <col min="12548" max="12548" width="15.85546875" customWidth="1"/>
    <col min="12549" max="12549" width="11.5703125" customWidth="1"/>
    <col min="12550" max="12550" width="15" customWidth="1"/>
    <col min="12551" max="12551" width="9.7109375" customWidth="1"/>
    <col min="12552" max="12552" width="15.140625" customWidth="1"/>
    <col min="12553" max="12553" width="16.5703125" customWidth="1"/>
    <col min="12554" max="12554" width="18.28515625" customWidth="1"/>
    <col min="12555" max="12555" width="14.140625" customWidth="1"/>
    <col min="12801" max="12801" width="10.28515625" customWidth="1"/>
    <col min="12802" max="12802" width="12" customWidth="1"/>
    <col min="12803" max="12803" width="16.28515625" customWidth="1"/>
    <col min="12804" max="12804" width="15.85546875" customWidth="1"/>
    <col min="12805" max="12805" width="11.5703125" customWidth="1"/>
    <col min="12806" max="12806" width="15" customWidth="1"/>
    <col min="12807" max="12807" width="9.7109375" customWidth="1"/>
    <col min="12808" max="12808" width="15.140625" customWidth="1"/>
    <col min="12809" max="12809" width="16.5703125" customWidth="1"/>
    <col min="12810" max="12810" width="18.28515625" customWidth="1"/>
    <col min="12811" max="12811" width="14.140625" customWidth="1"/>
    <col min="13057" max="13057" width="10.28515625" customWidth="1"/>
    <col min="13058" max="13058" width="12" customWidth="1"/>
    <col min="13059" max="13059" width="16.28515625" customWidth="1"/>
    <col min="13060" max="13060" width="15.85546875" customWidth="1"/>
    <col min="13061" max="13061" width="11.5703125" customWidth="1"/>
    <col min="13062" max="13062" width="15" customWidth="1"/>
    <col min="13063" max="13063" width="9.7109375" customWidth="1"/>
    <col min="13064" max="13064" width="15.140625" customWidth="1"/>
    <col min="13065" max="13065" width="16.5703125" customWidth="1"/>
    <col min="13066" max="13066" width="18.28515625" customWidth="1"/>
    <col min="13067" max="13067" width="14.140625" customWidth="1"/>
    <col min="13313" max="13313" width="10.28515625" customWidth="1"/>
    <col min="13314" max="13314" width="12" customWidth="1"/>
    <col min="13315" max="13315" width="16.28515625" customWidth="1"/>
    <col min="13316" max="13316" width="15.85546875" customWidth="1"/>
    <col min="13317" max="13317" width="11.5703125" customWidth="1"/>
    <col min="13318" max="13318" width="15" customWidth="1"/>
    <col min="13319" max="13319" width="9.7109375" customWidth="1"/>
    <col min="13320" max="13320" width="15.140625" customWidth="1"/>
    <col min="13321" max="13321" width="16.5703125" customWidth="1"/>
    <col min="13322" max="13322" width="18.28515625" customWidth="1"/>
    <col min="13323" max="13323" width="14.140625" customWidth="1"/>
    <col min="13569" max="13569" width="10.28515625" customWidth="1"/>
    <col min="13570" max="13570" width="12" customWidth="1"/>
    <col min="13571" max="13571" width="16.28515625" customWidth="1"/>
    <col min="13572" max="13572" width="15.85546875" customWidth="1"/>
    <col min="13573" max="13573" width="11.5703125" customWidth="1"/>
    <col min="13574" max="13574" width="15" customWidth="1"/>
    <col min="13575" max="13575" width="9.7109375" customWidth="1"/>
    <col min="13576" max="13576" width="15.140625" customWidth="1"/>
    <col min="13577" max="13577" width="16.5703125" customWidth="1"/>
    <col min="13578" max="13578" width="18.28515625" customWidth="1"/>
    <col min="13579" max="13579" width="14.140625" customWidth="1"/>
    <col min="13825" max="13825" width="10.28515625" customWidth="1"/>
    <col min="13826" max="13826" width="12" customWidth="1"/>
    <col min="13827" max="13827" width="16.28515625" customWidth="1"/>
    <col min="13828" max="13828" width="15.85546875" customWidth="1"/>
    <col min="13829" max="13829" width="11.5703125" customWidth="1"/>
    <col min="13830" max="13830" width="15" customWidth="1"/>
    <col min="13831" max="13831" width="9.7109375" customWidth="1"/>
    <col min="13832" max="13832" width="15.140625" customWidth="1"/>
    <col min="13833" max="13833" width="16.5703125" customWidth="1"/>
    <col min="13834" max="13834" width="18.28515625" customWidth="1"/>
    <col min="13835" max="13835" width="14.140625" customWidth="1"/>
    <col min="14081" max="14081" width="10.28515625" customWidth="1"/>
    <col min="14082" max="14082" width="12" customWidth="1"/>
    <col min="14083" max="14083" width="16.28515625" customWidth="1"/>
    <col min="14084" max="14084" width="15.85546875" customWidth="1"/>
    <col min="14085" max="14085" width="11.5703125" customWidth="1"/>
    <col min="14086" max="14086" width="15" customWidth="1"/>
    <col min="14087" max="14087" width="9.7109375" customWidth="1"/>
    <col min="14088" max="14088" width="15.140625" customWidth="1"/>
    <col min="14089" max="14089" width="16.5703125" customWidth="1"/>
    <col min="14090" max="14090" width="18.28515625" customWidth="1"/>
    <col min="14091" max="14091" width="14.140625" customWidth="1"/>
    <col min="14337" max="14337" width="10.28515625" customWidth="1"/>
    <col min="14338" max="14338" width="12" customWidth="1"/>
    <col min="14339" max="14339" width="16.28515625" customWidth="1"/>
    <col min="14340" max="14340" width="15.85546875" customWidth="1"/>
    <col min="14341" max="14341" width="11.5703125" customWidth="1"/>
    <col min="14342" max="14342" width="15" customWidth="1"/>
    <col min="14343" max="14343" width="9.7109375" customWidth="1"/>
    <col min="14344" max="14344" width="15.140625" customWidth="1"/>
    <col min="14345" max="14345" width="16.5703125" customWidth="1"/>
    <col min="14346" max="14346" width="18.28515625" customWidth="1"/>
    <col min="14347" max="14347" width="14.140625" customWidth="1"/>
    <col min="14593" max="14593" width="10.28515625" customWidth="1"/>
    <col min="14594" max="14594" width="12" customWidth="1"/>
    <col min="14595" max="14595" width="16.28515625" customWidth="1"/>
    <col min="14596" max="14596" width="15.85546875" customWidth="1"/>
    <col min="14597" max="14597" width="11.5703125" customWidth="1"/>
    <col min="14598" max="14598" width="15" customWidth="1"/>
    <col min="14599" max="14599" width="9.7109375" customWidth="1"/>
    <col min="14600" max="14600" width="15.140625" customWidth="1"/>
    <col min="14601" max="14601" width="16.5703125" customWidth="1"/>
    <col min="14602" max="14602" width="18.28515625" customWidth="1"/>
    <col min="14603" max="14603" width="14.140625" customWidth="1"/>
    <col min="14849" max="14849" width="10.28515625" customWidth="1"/>
    <col min="14850" max="14850" width="12" customWidth="1"/>
    <col min="14851" max="14851" width="16.28515625" customWidth="1"/>
    <col min="14852" max="14852" width="15.85546875" customWidth="1"/>
    <col min="14853" max="14853" width="11.5703125" customWidth="1"/>
    <col min="14854" max="14854" width="15" customWidth="1"/>
    <col min="14855" max="14855" width="9.7109375" customWidth="1"/>
    <col min="14856" max="14856" width="15.140625" customWidth="1"/>
    <col min="14857" max="14857" width="16.5703125" customWidth="1"/>
    <col min="14858" max="14858" width="18.28515625" customWidth="1"/>
    <col min="14859" max="14859" width="14.140625" customWidth="1"/>
    <col min="15105" max="15105" width="10.28515625" customWidth="1"/>
    <col min="15106" max="15106" width="12" customWidth="1"/>
    <col min="15107" max="15107" width="16.28515625" customWidth="1"/>
    <col min="15108" max="15108" width="15.85546875" customWidth="1"/>
    <col min="15109" max="15109" width="11.5703125" customWidth="1"/>
    <col min="15110" max="15110" width="15" customWidth="1"/>
    <col min="15111" max="15111" width="9.7109375" customWidth="1"/>
    <col min="15112" max="15112" width="15.140625" customWidth="1"/>
    <col min="15113" max="15113" width="16.5703125" customWidth="1"/>
    <col min="15114" max="15114" width="18.28515625" customWidth="1"/>
    <col min="15115" max="15115" width="14.140625" customWidth="1"/>
    <col min="15361" max="15361" width="10.28515625" customWidth="1"/>
    <col min="15362" max="15362" width="12" customWidth="1"/>
    <col min="15363" max="15363" width="16.28515625" customWidth="1"/>
    <col min="15364" max="15364" width="15.85546875" customWidth="1"/>
    <col min="15365" max="15365" width="11.5703125" customWidth="1"/>
    <col min="15366" max="15366" width="15" customWidth="1"/>
    <col min="15367" max="15367" width="9.7109375" customWidth="1"/>
    <col min="15368" max="15368" width="15.140625" customWidth="1"/>
    <col min="15369" max="15369" width="16.5703125" customWidth="1"/>
    <col min="15370" max="15370" width="18.28515625" customWidth="1"/>
    <col min="15371" max="15371" width="14.140625" customWidth="1"/>
    <col min="15617" max="15617" width="10.28515625" customWidth="1"/>
    <col min="15618" max="15618" width="12" customWidth="1"/>
    <col min="15619" max="15619" width="16.28515625" customWidth="1"/>
    <col min="15620" max="15620" width="15.85546875" customWidth="1"/>
    <col min="15621" max="15621" width="11.5703125" customWidth="1"/>
    <col min="15622" max="15622" width="15" customWidth="1"/>
    <col min="15623" max="15623" width="9.7109375" customWidth="1"/>
    <col min="15624" max="15624" width="15.140625" customWidth="1"/>
    <col min="15625" max="15625" width="16.5703125" customWidth="1"/>
    <col min="15626" max="15626" width="18.28515625" customWidth="1"/>
    <col min="15627" max="15627" width="14.140625" customWidth="1"/>
    <col min="15873" max="15873" width="10.28515625" customWidth="1"/>
    <col min="15874" max="15874" width="12" customWidth="1"/>
    <col min="15875" max="15875" width="16.28515625" customWidth="1"/>
    <col min="15876" max="15876" width="15.85546875" customWidth="1"/>
    <col min="15877" max="15877" width="11.5703125" customWidth="1"/>
    <col min="15878" max="15878" width="15" customWidth="1"/>
    <col min="15879" max="15879" width="9.7109375" customWidth="1"/>
    <col min="15880" max="15880" width="15.140625" customWidth="1"/>
    <col min="15881" max="15881" width="16.5703125" customWidth="1"/>
    <col min="15882" max="15882" width="18.28515625" customWidth="1"/>
    <col min="15883" max="15883" width="14.140625" customWidth="1"/>
    <col min="16129" max="16129" width="10.28515625" customWidth="1"/>
    <col min="16130" max="16130" width="12" customWidth="1"/>
    <col min="16131" max="16131" width="16.28515625" customWidth="1"/>
    <col min="16132" max="16132" width="15.85546875" customWidth="1"/>
    <col min="16133" max="16133" width="11.5703125" customWidth="1"/>
    <col min="16134" max="16134" width="15" customWidth="1"/>
    <col min="16135" max="16135" width="9.7109375" customWidth="1"/>
    <col min="16136" max="16136" width="15.140625" customWidth="1"/>
    <col min="16137" max="16137" width="16.5703125" customWidth="1"/>
    <col min="16138" max="16138" width="18.28515625" customWidth="1"/>
    <col min="16139" max="16139" width="14.140625" customWidth="1"/>
  </cols>
  <sheetData>
    <row r="1" spans="1:19" ht="15">
      <c r="D1" s="1147"/>
      <c r="E1" s="1147"/>
      <c r="H1" s="37"/>
      <c r="I1" s="1231" t="s">
        <v>820</v>
      </c>
      <c r="J1" s="1231"/>
    </row>
    <row r="2" spans="1:19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9" ht="20.25">
      <c r="A3" s="1209" t="s">
        <v>507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9" ht="10.5" customHeight="1"/>
    <row r="5" spans="1:19" s="285" customFormat="1" ht="24.75" customHeight="1">
      <c r="A5" s="1504" t="s">
        <v>821</v>
      </c>
      <c r="B5" s="1504"/>
      <c r="C5" s="1504"/>
      <c r="D5" s="1504"/>
      <c r="E5" s="1504"/>
      <c r="F5" s="1504"/>
      <c r="G5" s="1504"/>
      <c r="H5" s="1504"/>
      <c r="I5" s="1504"/>
      <c r="J5" s="1504"/>
      <c r="K5" s="1504"/>
    </row>
    <row r="6" spans="1:19" s="285" customFormat="1" ht="15.7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</row>
    <row r="7" spans="1:19" s="285" customFormat="1">
      <c r="A7" s="30" t="s">
        <v>520</v>
      </c>
      <c r="B7" s="30"/>
      <c r="C7" s="755"/>
      <c r="E7" s="1238"/>
      <c r="F7" s="1238"/>
      <c r="G7" s="1238"/>
      <c r="H7" s="1238"/>
      <c r="I7" s="1238" t="s">
        <v>822</v>
      </c>
      <c r="J7" s="1238"/>
      <c r="K7" s="1238"/>
    </row>
    <row r="8" spans="1:19" s="10" customFormat="1" ht="15.75" hidden="1">
      <c r="C8" s="1210" t="s">
        <v>823</v>
      </c>
      <c r="D8" s="1210"/>
      <c r="E8" s="1210"/>
      <c r="F8" s="1210"/>
      <c r="G8" s="1210"/>
      <c r="H8" s="1210"/>
      <c r="I8" s="1210"/>
      <c r="J8" s="1210"/>
    </row>
    <row r="9" spans="1:19" ht="44.25" customHeight="1">
      <c r="A9" s="1232" t="s">
        <v>15</v>
      </c>
      <c r="B9" s="1232" t="s">
        <v>812</v>
      </c>
      <c r="C9" s="1205" t="s">
        <v>824</v>
      </c>
      <c r="D9" s="1244"/>
      <c r="E9" s="1205" t="s">
        <v>825</v>
      </c>
      <c r="F9" s="1244"/>
      <c r="G9" s="1205" t="s">
        <v>826</v>
      </c>
      <c r="H9" s="1244"/>
      <c r="I9" s="1204" t="s">
        <v>827</v>
      </c>
      <c r="J9" s="1204"/>
      <c r="K9" s="1232" t="s">
        <v>828</v>
      </c>
      <c r="R9" s="7"/>
      <c r="S9" s="9"/>
    </row>
    <row r="10" spans="1:19" s="11" customFormat="1" ht="42.6" customHeight="1">
      <c r="A10" s="1233"/>
      <c r="B10" s="1233"/>
      <c r="C10" s="468" t="s">
        <v>829</v>
      </c>
      <c r="D10" s="468" t="s">
        <v>830</v>
      </c>
      <c r="E10" s="468" t="s">
        <v>829</v>
      </c>
      <c r="F10" s="468" t="s">
        <v>830</v>
      </c>
      <c r="G10" s="468" t="s">
        <v>829</v>
      </c>
      <c r="H10" s="468" t="s">
        <v>830</v>
      </c>
      <c r="I10" s="468" t="s">
        <v>831</v>
      </c>
      <c r="J10" s="468" t="s">
        <v>832</v>
      </c>
      <c r="K10" s="1233"/>
    </row>
    <row r="11" spans="1:19">
      <c r="A11" s="124">
        <v>1</v>
      </c>
      <c r="B11" s="124">
        <v>2</v>
      </c>
      <c r="C11" s="124">
        <v>3</v>
      </c>
      <c r="D11" s="124">
        <v>4</v>
      </c>
      <c r="E11" s="124">
        <v>5</v>
      </c>
      <c r="F11" s="124">
        <v>6</v>
      </c>
      <c r="G11" s="124">
        <v>7</v>
      </c>
      <c r="H11" s="124">
        <v>8</v>
      </c>
      <c r="I11" s="124">
        <v>9</v>
      </c>
      <c r="J11" s="124">
        <v>10</v>
      </c>
      <c r="K11" s="463">
        <v>11</v>
      </c>
    </row>
    <row r="12" spans="1:19" ht="15.75" customHeight="1">
      <c r="A12" s="6">
        <v>1</v>
      </c>
      <c r="B12" s="483" t="s">
        <v>833</v>
      </c>
      <c r="C12" s="7">
        <v>23232</v>
      </c>
      <c r="D12" s="7">
        <v>13939.2</v>
      </c>
      <c r="E12" s="7">
        <v>0</v>
      </c>
      <c r="F12" s="7">
        <v>0</v>
      </c>
      <c r="G12" s="7">
        <v>0</v>
      </c>
      <c r="H12" s="7">
        <v>0</v>
      </c>
      <c r="I12" s="7">
        <v>23232</v>
      </c>
      <c r="J12" s="7">
        <v>13939.2</v>
      </c>
      <c r="K12" s="7"/>
    </row>
    <row r="13" spans="1:19" ht="15.75" customHeight="1">
      <c r="A13" s="6">
        <v>2</v>
      </c>
      <c r="B13" s="483" t="s">
        <v>834</v>
      </c>
      <c r="C13" s="7">
        <v>35456</v>
      </c>
      <c r="D13" s="7">
        <v>21273.26</v>
      </c>
      <c r="E13" s="7">
        <v>17359</v>
      </c>
      <c r="F13" s="7">
        <v>16616.7</v>
      </c>
      <c r="G13" s="7">
        <v>12420</v>
      </c>
      <c r="H13" s="7">
        <v>1161.3800000000001</v>
      </c>
      <c r="I13" s="7">
        <v>28909</v>
      </c>
      <c r="J13" s="7">
        <v>3495.1799999999967</v>
      </c>
      <c r="K13" s="7"/>
      <c r="M13">
        <f>E13+E14+E15</f>
        <v>58855</v>
      </c>
      <c r="N13">
        <f>M13*60000/100000</f>
        <v>35313</v>
      </c>
    </row>
    <row r="14" spans="1:19" ht="15.75" customHeight="1">
      <c r="A14" s="6">
        <v>3</v>
      </c>
      <c r="B14" s="483" t="s">
        <v>835</v>
      </c>
      <c r="C14" s="7">
        <v>36344</v>
      </c>
      <c r="D14" s="7">
        <v>21806.36</v>
      </c>
      <c r="E14" s="7">
        <v>19427</v>
      </c>
      <c r="F14" s="7">
        <v>15334.5</v>
      </c>
      <c r="G14" s="7">
        <v>20295</v>
      </c>
      <c r="H14" s="7">
        <v>1064.78</v>
      </c>
      <c r="I14" s="7">
        <v>37951</v>
      </c>
      <c r="J14" s="7">
        <v>5407.0800000000017</v>
      </c>
      <c r="K14" s="7"/>
    </row>
    <row r="15" spans="1:19" ht="15.75" customHeight="1">
      <c r="A15" s="6">
        <v>4</v>
      </c>
      <c r="B15" s="483" t="s">
        <v>836</v>
      </c>
      <c r="C15" s="7">
        <v>0</v>
      </c>
      <c r="D15" s="7">
        <v>0</v>
      </c>
      <c r="E15" s="7">
        <v>22069</v>
      </c>
      <c r="F15" s="7">
        <v>16764.7</v>
      </c>
      <c r="G15" s="7">
        <v>28270</v>
      </c>
      <c r="H15" s="7">
        <v>1171</v>
      </c>
      <c r="I15" s="7">
        <v>7907</v>
      </c>
      <c r="J15" s="7">
        <v>-17935.7</v>
      </c>
      <c r="K15" s="7"/>
    </row>
    <row r="16" spans="1:19" ht="15.75" customHeight="1">
      <c r="A16" s="6">
        <v>5</v>
      </c>
      <c r="B16" s="483" t="s">
        <v>837</v>
      </c>
      <c r="C16" s="7">
        <v>2067</v>
      </c>
      <c r="D16" s="7">
        <v>1240.2</v>
      </c>
      <c r="E16" s="7">
        <v>10186</v>
      </c>
      <c r="F16" s="7">
        <v>832.42</v>
      </c>
      <c r="G16" s="7">
        <v>19588</v>
      </c>
      <c r="H16" s="7">
        <v>58.17</v>
      </c>
      <c r="I16" s="7">
        <v>8470</v>
      </c>
      <c r="J16" s="7">
        <v>349.61000000000013</v>
      </c>
      <c r="K16" s="7"/>
      <c r="M16">
        <f>D16/C16</f>
        <v>0.6</v>
      </c>
    </row>
    <row r="17" spans="1:16" ht="15.75" customHeight="1">
      <c r="A17" s="6">
        <v>6</v>
      </c>
      <c r="B17" s="483" t="s">
        <v>838</v>
      </c>
      <c r="C17" s="7">
        <v>0</v>
      </c>
      <c r="D17" s="7">
        <v>0</v>
      </c>
      <c r="E17" s="7">
        <v>8360</v>
      </c>
      <c r="F17" s="7">
        <v>1782.38</v>
      </c>
      <c r="G17" s="7">
        <v>14220</v>
      </c>
      <c r="H17" s="7">
        <v>117.57</v>
      </c>
      <c r="I17" s="7">
        <v>5468</v>
      </c>
      <c r="J17" s="7">
        <v>-1899.95</v>
      </c>
      <c r="K17" s="7"/>
    </row>
    <row r="18" spans="1:16" ht="15.75" customHeight="1">
      <c r="A18" s="6">
        <v>7</v>
      </c>
      <c r="B18" s="483" t="s">
        <v>839</v>
      </c>
      <c r="C18" s="7">
        <v>1363</v>
      </c>
      <c r="D18" s="7">
        <v>1574.26</v>
      </c>
      <c r="E18" s="7">
        <v>5342</v>
      </c>
      <c r="F18" s="7">
        <v>1178.03</v>
      </c>
      <c r="G18" s="7">
        <v>10194</v>
      </c>
      <c r="H18" s="7">
        <v>76.7</v>
      </c>
      <c r="I18" s="7">
        <v>4162</v>
      </c>
      <c r="J18" s="7">
        <v>319.52999999999997</v>
      </c>
      <c r="K18" s="7"/>
    </row>
    <row r="19" spans="1:16" s="9" customFormat="1" ht="15.75" customHeight="1">
      <c r="A19" s="6">
        <v>8</v>
      </c>
      <c r="B19" s="483" t="s">
        <v>840</v>
      </c>
      <c r="C19" s="7">
        <v>2289</v>
      </c>
      <c r="D19" s="7">
        <v>2643.8</v>
      </c>
      <c r="E19" s="7">
        <v>3839</v>
      </c>
      <c r="F19" s="7">
        <v>493.39</v>
      </c>
      <c r="G19" s="7">
        <v>7345</v>
      </c>
      <c r="H19" s="7">
        <v>36.700000000000003</v>
      </c>
      <c r="I19" s="7">
        <v>3906</v>
      </c>
      <c r="J19" s="7">
        <v>2113.71</v>
      </c>
      <c r="K19" s="7"/>
    </row>
    <row r="20" spans="1:16" s="9" customFormat="1" ht="15.75" customHeight="1">
      <c r="A20" s="6">
        <v>9</v>
      </c>
      <c r="B20" s="483" t="s">
        <v>841</v>
      </c>
      <c r="C20" s="7">
        <v>0</v>
      </c>
      <c r="D20" s="7">
        <v>0</v>
      </c>
      <c r="E20" s="7">
        <v>3084</v>
      </c>
      <c r="F20" s="7">
        <v>0</v>
      </c>
      <c r="G20" s="7">
        <v>7586</v>
      </c>
      <c r="H20" s="7">
        <v>0</v>
      </c>
      <c r="I20" s="7">
        <v>3499</v>
      </c>
      <c r="J20" s="7">
        <v>0</v>
      </c>
      <c r="K20" s="7"/>
    </row>
    <row r="21" spans="1:16" s="9" customFormat="1" ht="15.75" customHeight="1">
      <c r="A21" s="6">
        <v>10</v>
      </c>
      <c r="B21" s="483" t="s">
        <v>842</v>
      </c>
      <c r="C21" s="7">
        <v>0</v>
      </c>
      <c r="D21" s="7">
        <v>0</v>
      </c>
      <c r="E21" s="7">
        <v>1583</v>
      </c>
      <c r="F21" s="7">
        <v>0</v>
      </c>
      <c r="G21" s="7">
        <v>7110</v>
      </c>
      <c r="H21" s="7">
        <v>0</v>
      </c>
      <c r="I21" s="7">
        <v>2392</v>
      </c>
      <c r="J21" s="7">
        <v>0</v>
      </c>
      <c r="K21" s="7"/>
    </row>
    <row r="22" spans="1:16" s="9" customFormat="1" ht="15.75" customHeight="1">
      <c r="A22" s="6">
        <v>11</v>
      </c>
      <c r="B22" s="483" t="s">
        <v>843</v>
      </c>
      <c r="C22" s="7">
        <v>0</v>
      </c>
      <c r="D22" s="7">
        <v>0</v>
      </c>
      <c r="E22" s="7">
        <v>2408</v>
      </c>
      <c r="F22" s="7">
        <v>3299.45</v>
      </c>
      <c r="G22" s="7">
        <v>4981</v>
      </c>
      <c r="H22" s="7">
        <v>248</v>
      </c>
      <c r="I22" s="7">
        <v>2113</v>
      </c>
      <c r="J22" s="7">
        <v>-3547.45</v>
      </c>
      <c r="K22" s="7"/>
    </row>
    <row r="23" spans="1:16" s="9" customFormat="1" ht="15.75" customHeight="1">
      <c r="A23" s="6">
        <v>12</v>
      </c>
      <c r="B23" s="483" t="s">
        <v>844</v>
      </c>
      <c r="C23" s="7">
        <v>2650</v>
      </c>
      <c r="D23" s="7">
        <v>3670.77</v>
      </c>
      <c r="E23" s="7">
        <v>0</v>
      </c>
      <c r="F23" s="7">
        <v>0</v>
      </c>
      <c r="G23" s="7">
        <v>0</v>
      </c>
      <c r="H23" s="7">
        <v>0</v>
      </c>
      <c r="I23" s="7">
        <v>4763</v>
      </c>
      <c r="J23" s="7">
        <v>8498.66</v>
      </c>
      <c r="K23" s="7"/>
    </row>
    <row r="24" spans="1:16" s="9" customFormat="1" ht="15.75" customHeight="1">
      <c r="A24" s="6">
        <v>13</v>
      </c>
      <c r="B24" s="483" t="s">
        <v>815</v>
      </c>
      <c r="C24" s="7">
        <v>0</v>
      </c>
      <c r="D24" s="7">
        <v>0</v>
      </c>
      <c r="E24" s="7">
        <v>181</v>
      </c>
      <c r="F24" s="677">
        <v>362</v>
      </c>
      <c r="G24" s="7">
        <v>0</v>
      </c>
      <c r="H24" s="7">
        <v>0</v>
      </c>
      <c r="I24" s="24">
        <v>4763</v>
      </c>
      <c r="J24" s="24">
        <v>5911.98</v>
      </c>
      <c r="K24" s="7"/>
    </row>
    <row r="25" spans="1:16" s="703" customFormat="1" ht="15.75" customHeight="1">
      <c r="A25" s="719" t="s">
        <v>9</v>
      </c>
      <c r="B25" s="709"/>
      <c r="C25" s="714">
        <f>SUM(C12:C24)</f>
        <v>103401</v>
      </c>
      <c r="D25" s="714">
        <f>SUM(D12:D24)</f>
        <v>66147.850000000006</v>
      </c>
      <c r="E25" s="714">
        <f>SUM(E12:E24)</f>
        <v>93838</v>
      </c>
      <c r="F25" s="714">
        <f>SUM(F12:F24)</f>
        <v>56663.569999999992</v>
      </c>
      <c r="G25" s="714">
        <v>4800</v>
      </c>
      <c r="H25" s="797">
        <v>3572.3</v>
      </c>
      <c r="I25" s="714">
        <v>4763</v>
      </c>
      <c r="J25" s="714">
        <v>5911.98</v>
      </c>
      <c r="K25" s="709"/>
    </row>
    <row r="26" spans="1:16" s="9" customFormat="1">
      <c r="A26" s="503"/>
      <c r="J26" s="815"/>
    </row>
    <row r="27" spans="1:16" s="9" customFormat="1">
      <c r="A27" s="503"/>
      <c r="H27" s="812"/>
    </row>
    <row r="28" spans="1:16" s="9" customFormat="1">
      <c r="A28" s="503"/>
      <c r="D28" s="812"/>
      <c r="E28" s="812"/>
      <c r="G28" s="812"/>
      <c r="I28" s="9">
        <f>I25-2650</f>
        <v>2113</v>
      </c>
    </row>
    <row r="29" spans="1:16" s="285" customFormat="1" ht="13.9" customHeight="1">
      <c r="B29" s="64"/>
      <c r="C29" s="64"/>
      <c r="D29" s="64"/>
      <c r="E29" s="64"/>
      <c r="F29" s="64"/>
      <c r="G29" s="64"/>
      <c r="H29" s="64"/>
      <c r="I29" s="1152" t="s">
        <v>6</v>
      </c>
      <c r="J29" s="1152"/>
      <c r="K29" s="64"/>
      <c r="L29" s="64"/>
      <c r="M29" s="64"/>
      <c r="N29" s="64"/>
      <c r="O29" s="64"/>
      <c r="P29" s="64"/>
    </row>
    <row r="30" spans="1:16" s="285" customFormat="1" ht="13.15" customHeight="1">
      <c r="A30" s="1153" t="s">
        <v>7</v>
      </c>
      <c r="B30" s="1153"/>
      <c r="C30" s="1153"/>
      <c r="D30" s="1153"/>
      <c r="E30" s="1153"/>
      <c r="F30" s="1153"/>
      <c r="G30" s="1153"/>
      <c r="H30" s="1153"/>
      <c r="I30" s="1153"/>
      <c r="J30" s="1153"/>
      <c r="K30" s="64"/>
      <c r="L30" s="64"/>
      <c r="M30" s="64"/>
      <c r="N30" s="64"/>
      <c r="O30" s="64"/>
      <c r="P30" s="64"/>
    </row>
    <row r="31" spans="1:16" s="285" customFormat="1" ht="13.15" customHeight="1">
      <c r="A31" s="1153" t="s">
        <v>10</v>
      </c>
      <c r="B31" s="1153"/>
      <c r="C31" s="1153"/>
      <c r="D31" s="1153"/>
      <c r="E31" s="1153"/>
      <c r="F31" s="1153"/>
      <c r="G31" s="1153"/>
      <c r="H31" s="1153"/>
      <c r="I31" s="1153"/>
      <c r="J31" s="1153"/>
      <c r="K31" s="64"/>
      <c r="L31" s="64"/>
      <c r="M31" s="64"/>
      <c r="N31" s="64"/>
      <c r="O31" s="64"/>
      <c r="P31" s="64"/>
    </row>
    <row r="32" spans="1:16" s="285" customFormat="1">
      <c r="A32" s="11" t="s">
        <v>13</v>
      </c>
      <c r="B32" s="11"/>
      <c r="C32" s="11"/>
      <c r="D32" s="11"/>
      <c r="E32" s="11"/>
      <c r="F32" s="11"/>
      <c r="H32" s="1147" t="s">
        <v>845</v>
      </c>
      <c r="I32" s="1147"/>
    </row>
    <row r="33" spans="1:10" s="285" customFormat="1">
      <c r="A33" s="11"/>
    </row>
    <row r="34" spans="1:10">
      <c r="A34" s="1234"/>
      <c r="B34" s="1234"/>
      <c r="C34" s="1234"/>
      <c r="D34" s="1234"/>
      <c r="E34" s="1234"/>
      <c r="F34" s="1234"/>
      <c r="G34" s="1234"/>
      <c r="H34" s="1234"/>
      <c r="I34" s="1234"/>
      <c r="J34" s="1234"/>
    </row>
  </sheetData>
  <mergeCells count="20">
    <mergeCell ref="E7:H7"/>
    <mergeCell ref="I7:K7"/>
    <mergeCell ref="D1:E1"/>
    <mergeCell ref="I1:J1"/>
    <mergeCell ref="A2:J2"/>
    <mergeCell ref="A3:J3"/>
    <mergeCell ref="A5:K5"/>
    <mergeCell ref="A34:J34"/>
    <mergeCell ref="C8:J8"/>
    <mergeCell ref="A9:A10"/>
    <mergeCell ref="B9:B10"/>
    <mergeCell ref="C9:D9"/>
    <mergeCell ref="E9:F9"/>
    <mergeCell ref="G9:H9"/>
    <mergeCell ref="I9:J9"/>
    <mergeCell ref="K9:K10"/>
    <mergeCell ref="I29:J29"/>
    <mergeCell ref="A30:J30"/>
    <mergeCell ref="A31:J31"/>
    <mergeCell ref="H32:I32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view="pageBreakPreview" topLeftCell="A19" zoomScale="90" zoomScaleSheetLayoutView="90" workbookViewId="0">
      <selection activeCell="N69" sqref="N69"/>
    </sheetView>
  </sheetViews>
  <sheetFormatPr defaultRowHeight="12.75"/>
  <cols>
    <col min="2" max="2" width="22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  <col min="12" max="12" width="12.42578125" customWidth="1"/>
    <col min="15" max="15" width="11.42578125" customWidth="1"/>
    <col min="258" max="258" width="22.5703125" customWidth="1"/>
    <col min="259" max="259" width="16.28515625" customWidth="1"/>
    <col min="260" max="260" width="15.85546875" customWidth="1"/>
    <col min="261" max="261" width="11.5703125" customWidth="1"/>
    <col min="262" max="262" width="15" customWidth="1"/>
    <col min="263" max="263" width="9.7109375" customWidth="1"/>
    <col min="264" max="264" width="15.140625" customWidth="1"/>
    <col min="265" max="265" width="16.5703125" customWidth="1"/>
    <col min="266" max="266" width="18.28515625" customWidth="1"/>
    <col min="267" max="267" width="14.140625" customWidth="1"/>
    <col min="514" max="514" width="22.5703125" customWidth="1"/>
    <col min="515" max="515" width="16.28515625" customWidth="1"/>
    <col min="516" max="516" width="15.85546875" customWidth="1"/>
    <col min="517" max="517" width="11.5703125" customWidth="1"/>
    <col min="518" max="518" width="15" customWidth="1"/>
    <col min="519" max="519" width="9.7109375" customWidth="1"/>
    <col min="520" max="520" width="15.140625" customWidth="1"/>
    <col min="521" max="521" width="16.5703125" customWidth="1"/>
    <col min="522" max="522" width="18.28515625" customWidth="1"/>
    <col min="523" max="523" width="14.140625" customWidth="1"/>
    <col min="770" max="770" width="22.5703125" customWidth="1"/>
    <col min="771" max="771" width="16.28515625" customWidth="1"/>
    <col min="772" max="772" width="15.85546875" customWidth="1"/>
    <col min="773" max="773" width="11.5703125" customWidth="1"/>
    <col min="774" max="774" width="15" customWidth="1"/>
    <col min="775" max="775" width="9.7109375" customWidth="1"/>
    <col min="776" max="776" width="15.140625" customWidth="1"/>
    <col min="777" max="777" width="16.5703125" customWidth="1"/>
    <col min="778" max="778" width="18.28515625" customWidth="1"/>
    <col min="779" max="779" width="14.140625" customWidth="1"/>
    <col min="1026" max="1026" width="22.5703125" customWidth="1"/>
    <col min="1027" max="1027" width="16.28515625" customWidth="1"/>
    <col min="1028" max="1028" width="15.85546875" customWidth="1"/>
    <col min="1029" max="1029" width="11.5703125" customWidth="1"/>
    <col min="1030" max="1030" width="15" customWidth="1"/>
    <col min="1031" max="1031" width="9.7109375" customWidth="1"/>
    <col min="1032" max="1032" width="15.140625" customWidth="1"/>
    <col min="1033" max="1033" width="16.5703125" customWidth="1"/>
    <col min="1034" max="1034" width="18.28515625" customWidth="1"/>
    <col min="1035" max="1035" width="14.140625" customWidth="1"/>
    <col min="1282" max="1282" width="22.5703125" customWidth="1"/>
    <col min="1283" max="1283" width="16.28515625" customWidth="1"/>
    <col min="1284" max="1284" width="15.85546875" customWidth="1"/>
    <col min="1285" max="1285" width="11.5703125" customWidth="1"/>
    <col min="1286" max="1286" width="15" customWidth="1"/>
    <col min="1287" max="1287" width="9.7109375" customWidth="1"/>
    <col min="1288" max="1288" width="15.140625" customWidth="1"/>
    <col min="1289" max="1289" width="16.5703125" customWidth="1"/>
    <col min="1290" max="1290" width="18.28515625" customWidth="1"/>
    <col min="1291" max="1291" width="14.140625" customWidth="1"/>
    <col min="1538" max="1538" width="22.5703125" customWidth="1"/>
    <col min="1539" max="1539" width="16.28515625" customWidth="1"/>
    <col min="1540" max="1540" width="15.85546875" customWidth="1"/>
    <col min="1541" max="1541" width="11.5703125" customWidth="1"/>
    <col min="1542" max="1542" width="15" customWidth="1"/>
    <col min="1543" max="1543" width="9.7109375" customWidth="1"/>
    <col min="1544" max="1544" width="15.140625" customWidth="1"/>
    <col min="1545" max="1545" width="16.5703125" customWidth="1"/>
    <col min="1546" max="1546" width="18.28515625" customWidth="1"/>
    <col min="1547" max="1547" width="14.140625" customWidth="1"/>
    <col min="1794" max="1794" width="22.5703125" customWidth="1"/>
    <col min="1795" max="1795" width="16.28515625" customWidth="1"/>
    <col min="1796" max="1796" width="15.85546875" customWidth="1"/>
    <col min="1797" max="1797" width="11.5703125" customWidth="1"/>
    <col min="1798" max="1798" width="15" customWidth="1"/>
    <col min="1799" max="1799" width="9.7109375" customWidth="1"/>
    <col min="1800" max="1800" width="15.140625" customWidth="1"/>
    <col min="1801" max="1801" width="16.5703125" customWidth="1"/>
    <col min="1802" max="1802" width="18.28515625" customWidth="1"/>
    <col min="1803" max="1803" width="14.140625" customWidth="1"/>
    <col min="2050" max="2050" width="22.5703125" customWidth="1"/>
    <col min="2051" max="2051" width="16.28515625" customWidth="1"/>
    <col min="2052" max="2052" width="15.85546875" customWidth="1"/>
    <col min="2053" max="2053" width="11.5703125" customWidth="1"/>
    <col min="2054" max="2054" width="15" customWidth="1"/>
    <col min="2055" max="2055" width="9.7109375" customWidth="1"/>
    <col min="2056" max="2056" width="15.140625" customWidth="1"/>
    <col min="2057" max="2057" width="16.5703125" customWidth="1"/>
    <col min="2058" max="2058" width="18.28515625" customWidth="1"/>
    <col min="2059" max="2059" width="14.140625" customWidth="1"/>
    <col min="2306" max="2306" width="22.5703125" customWidth="1"/>
    <col min="2307" max="2307" width="16.28515625" customWidth="1"/>
    <col min="2308" max="2308" width="15.85546875" customWidth="1"/>
    <col min="2309" max="2309" width="11.5703125" customWidth="1"/>
    <col min="2310" max="2310" width="15" customWidth="1"/>
    <col min="2311" max="2311" width="9.7109375" customWidth="1"/>
    <col min="2312" max="2312" width="15.140625" customWidth="1"/>
    <col min="2313" max="2313" width="16.5703125" customWidth="1"/>
    <col min="2314" max="2314" width="18.28515625" customWidth="1"/>
    <col min="2315" max="2315" width="14.140625" customWidth="1"/>
    <col min="2562" max="2562" width="22.5703125" customWidth="1"/>
    <col min="2563" max="2563" width="16.28515625" customWidth="1"/>
    <col min="2564" max="2564" width="15.85546875" customWidth="1"/>
    <col min="2565" max="2565" width="11.5703125" customWidth="1"/>
    <col min="2566" max="2566" width="15" customWidth="1"/>
    <col min="2567" max="2567" width="9.7109375" customWidth="1"/>
    <col min="2568" max="2568" width="15.140625" customWidth="1"/>
    <col min="2569" max="2569" width="16.5703125" customWidth="1"/>
    <col min="2570" max="2570" width="18.28515625" customWidth="1"/>
    <col min="2571" max="2571" width="14.140625" customWidth="1"/>
    <col min="2818" max="2818" width="22.5703125" customWidth="1"/>
    <col min="2819" max="2819" width="16.28515625" customWidth="1"/>
    <col min="2820" max="2820" width="15.85546875" customWidth="1"/>
    <col min="2821" max="2821" width="11.5703125" customWidth="1"/>
    <col min="2822" max="2822" width="15" customWidth="1"/>
    <col min="2823" max="2823" width="9.7109375" customWidth="1"/>
    <col min="2824" max="2824" width="15.140625" customWidth="1"/>
    <col min="2825" max="2825" width="16.5703125" customWidth="1"/>
    <col min="2826" max="2826" width="18.28515625" customWidth="1"/>
    <col min="2827" max="2827" width="14.140625" customWidth="1"/>
    <col min="3074" max="3074" width="22.5703125" customWidth="1"/>
    <col min="3075" max="3075" width="16.28515625" customWidth="1"/>
    <col min="3076" max="3076" width="15.85546875" customWidth="1"/>
    <col min="3077" max="3077" width="11.5703125" customWidth="1"/>
    <col min="3078" max="3078" width="15" customWidth="1"/>
    <col min="3079" max="3079" width="9.7109375" customWidth="1"/>
    <col min="3080" max="3080" width="15.140625" customWidth="1"/>
    <col min="3081" max="3081" width="16.5703125" customWidth="1"/>
    <col min="3082" max="3082" width="18.28515625" customWidth="1"/>
    <col min="3083" max="3083" width="14.140625" customWidth="1"/>
    <col min="3330" max="3330" width="22.5703125" customWidth="1"/>
    <col min="3331" max="3331" width="16.28515625" customWidth="1"/>
    <col min="3332" max="3332" width="15.85546875" customWidth="1"/>
    <col min="3333" max="3333" width="11.5703125" customWidth="1"/>
    <col min="3334" max="3334" width="15" customWidth="1"/>
    <col min="3335" max="3335" width="9.7109375" customWidth="1"/>
    <col min="3336" max="3336" width="15.140625" customWidth="1"/>
    <col min="3337" max="3337" width="16.5703125" customWidth="1"/>
    <col min="3338" max="3338" width="18.28515625" customWidth="1"/>
    <col min="3339" max="3339" width="14.140625" customWidth="1"/>
    <col min="3586" max="3586" width="22.5703125" customWidth="1"/>
    <col min="3587" max="3587" width="16.28515625" customWidth="1"/>
    <col min="3588" max="3588" width="15.85546875" customWidth="1"/>
    <col min="3589" max="3589" width="11.5703125" customWidth="1"/>
    <col min="3590" max="3590" width="15" customWidth="1"/>
    <col min="3591" max="3591" width="9.7109375" customWidth="1"/>
    <col min="3592" max="3592" width="15.140625" customWidth="1"/>
    <col min="3593" max="3593" width="16.5703125" customWidth="1"/>
    <col min="3594" max="3594" width="18.28515625" customWidth="1"/>
    <col min="3595" max="3595" width="14.140625" customWidth="1"/>
    <col min="3842" max="3842" width="22.5703125" customWidth="1"/>
    <col min="3843" max="3843" width="16.28515625" customWidth="1"/>
    <col min="3844" max="3844" width="15.85546875" customWidth="1"/>
    <col min="3845" max="3845" width="11.5703125" customWidth="1"/>
    <col min="3846" max="3846" width="15" customWidth="1"/>
    <col min="3847" max="3847" width="9.7109375" customWidth="1"/>
    <col min="3848" max="3848" width="15.140625" customWidth="1"/>
    <col min="3849" max="3849" width="16.5703125" customWidth="1"/>
    <col min="3850" max="3850" width="18.28515625" customWidth="1"/>
    <col min="3851" max="3851" width="14.140625" customWidth="1"/>
    <col min="4098" max="4098" width="22.5703125" customWidth="1"/>
    <col min="4099" max="4099" width="16.28515625" customWidth="1"/>
    <col min="4100" max="4100" width="15.85546875" customWidth="1"/>
    <col min="4101" max="4101" width="11.5703125" customWidth="1"/>
    <col min="4102" max="4102" width="15" customWidth="1"/>
    <col min="4103" max="4103" width="9.7109375" customWidth="1"/>
    <col min="4104" max="4104" width="15.140625" customWidth="1"/>
    <col min="4105" max="4105" width="16.5703125" customWidth="1"/>
    <col min="4106" max="4106" width="18.28515625" customWidth="1"/>
    <col min="4107" max="4107" width="14.140625" customWidth="1"/>
    <col min="4354" max="4354" width="22.5703125" customWidth="1"/>
    <col min="4355" max="4355" width="16.28515625" customWidth="1"/>
    <col min="4356" max="4356" width="15.85546875" customWidth="1"/>
    <col min="4357" max="4357" width="11.5703125" customWidth="1"/>
    <col min="4358" max="4358" width="15" customWidth="1"/>
    <col min="4359" max="4359" width="9.7109375" customWidth="1"/>
    <col min="4360" max="4360" width="15.140625" customWidth="1"/>
    <col min="4361" max="4361" width="16.5703125" customWidth="1"/>
    <col min="4362" max="4362" width="18.28515625" customWidth="1"/>
    <col min="4363" max="4363" width="14.140625" customWidth="1"/>
    <col min="4610" max="4610" width="22.5703125" customWidth="1"/>
    <col min="4611" max="4611" width="16.28515625" customWidth="1"/>
    <col min="4612" max="4612" width="15.85546875" customWidth="1"/>
    <col min="4613" max="4613" width="11.5703125" customWidth="1"/>
    <col min="4614" max="4614" width="15" customWidth="1"/>
    <col min="4615" max="4615" width="9.7109375" customWidth="1"/>
    <col min="4616" max="4616" width="15.140625" customWidth="1"/>
    <col min="4617" max="4617" width="16.5703125" customWidth="1"/>
    <col min="4618" max="4618" width="18.28515625" customWidth="1"/>
    <col min="4619" max="4619" width="14.140625" customWidth="1"/>
    <col min="4866" max="4866" width="22.5703125" customWidth="1"/>
    <col min="4867" max="4867" width="16.28515625" customWidth="1"/>
    <col min="4868" max="4868" width="15.85546875" customWidth="1"/>
    <col min="4869" max="4869" width="11.5703125" customWidth="1"/>
    <col min="4870" max="4870" width="15" customWidth="1"/>
    <col min="4871" max="4871" width="9.7109375" customWidth="1"/>
    <col min="4872" max="4872" width="15.140625" customWidth="1"/>
    <col min="4873" max="4873" width="16.5703125" customWidth="1"/>
    <col min="4874" max="4874" width="18.28515625" customWidth="1"/>
    <col min="4875" max="4875" width="14.140625" customWidth="1"/>
    <col min="5122" max="5122" width="22.5703125" customWidth="1"/>
    <col min="5123" max="5123" width="16.28515625" customWidth="1"/>
    <col min="5124" max="5124" width="15.85546875" customWidth="1"/>
    <col min="5125" max="5125" width="11.5703125" customWidth="1"/>
    <col min="5126" max="5126" width="15" customWidth="1"/>
    <col min="5127" max="5127" width="9.7109375" customWidth="1"/>
    <col min="5128" max="5128" width="15.140625" customWidth="1"/>
    <col min="5129" max="5129" width="16.5703125" customWidth="1"/>
    <col min="5130" max="5130" width="18.28515625" customWidth="1"/>
    <col min="5131" max="5131" width="14.140625" customWidth="1"/>
    <col min="5378" max="5378" width="22.5703125" customWidth="1"/>
    <col min="5379" max="5379" width="16.28515625" customWidth="1"/>
    <col min="5380" max="5380" width="15.85546875" customWidth="1"/>
    <col min="5381" max="5381" width="11.5703125" customWidth="1"/>
    <col min="5382" max="5382" width="15" customWidth="1"/>
    <col min="5383" max="5383" width="9.7109375" customWidth="1"/>
    <col min="5384" max="5384" width="15.140625" customWidth="1"/>
    <col min="5385" max="5385" width="16.5703125" customWidth="1"/>
    <col min="5386" max="5386" width="18.28515625" customWidth="1"/>
    <col min="5387" max="5387" width="14.140625" customWidth="1"/>
    <col min="5634" max="5634" width="22.5703125" customWidth="1"/>
    <col min="5635" max="5635" width="16.28515625" customWidth="1"/>
    <col min="5636" max="5636" width="15.85546875" customWidth="1"/>
    <col min="5637" max="5637" width="11.5703125" customWidth="1"/>
    <col min="5638" max="5638" width="15" customWidth="1"/>
    <col min="5639" max="5639" width="9.7109375" customWidth="1"/>
    <col min="5640" max="5640" width="15.140625" customWidth="1"/>
    <col min="5641" max="5641" width="16.5703125" customWidth="1"/>
    <col min="5642" max="5642" width="18.28515625" customWidth="1"/>
    <col min="5643" max="5643" width="14.140625" customWidth="1"/>
    <col min="5890" max="5890" width="22.5703125" customWidth="1"/>
    <col min="5891" max="5891" width="16.28515625" customWidth="1"/>
    <col min="5892" max="5892" width="15.85546875" customWidth="1"/>
    <col min="5893" max="5893" width="11.5703125" customWidth="1"/>
    <col min="5894" max="5894" width="15" customWidth="1"/>
    <col min="5895" max="5895" width="9.7109375" customWidth="1"/>
    <col min="5896" max="5896" width="15.140625" customWidth="1"/>
    <col min="5897" max="5897" width="16.5703125" customWidth="1"/>
    <col min="5898" max="5898" width="18.28515625" customWidth="1"/>
    <col min="5899" max="5899" width="14.140625" customWidth="1"/>
    <col min="6146" max="6146" width="22.5703125" customWidth="1"/>
    <col min="6147" max="6147" width="16.28515625" customWidth="1"/>
    <col min="6148" max="6148" width="15.85546875" customWidth="1"/>
    <col min="6149" max="6149" width="11.5703125" customWidth="1"/>
    <col min="6150" max="6150" width="15" customWidth="1"/>
    <col min="6151" max="6151" width="9.7109375" customWidth="1"/>
    <col min="6152" max="6152" width="15.140625" customWidth="1"/>
    <col min="6153" max="6153" width="16.5703125" customWidth="1"/>
    <col min="6154" max="6154" width="18.28515625" customWidth="1"/>
    <col min="6155" max="6155" width="14.140625" customWidth="1"/>
    <col min="6402" max="6402" width="22.5703125" customWidth="1"/>
    <col min="6403" max="6403" width="16.28515625" customWidth="1"/>
    <col min="6404" max="6404" width="15.85546875" customWidth="1"/>
    <col min="6405" max="6405" width="11.5703125" customWidth="1"/>
    <col min="6406" max="6406" width="15" customWidth="1"/>
    <col min="6407" max="6407" width="9.7109375" customWidth="1"/>
    <col min="6408" max="6408" width="15.140625" customWidth="1"/>
    <col min="6409" max="6409" width="16.5703125" customWidth="1"/>
    <col min="6410" max="6410" width="18.28515625" customWidth="1"/>
    <col min="6411" max="6411" width="14.140625" customWidth="1"/>
    <col min="6658" max="6658" width="22.5703125" customWidth="1"/>
    <col min="6659" max="6659" width="16.28515625" customWidth="1"/>
    <col min="6660" max="6660" width="15.85546875" customWidth="1"/>
    <col min="6661" max="6661" width="11.5703125" customWidth="1"/>
    <col min="6662" max="6662" width="15" customWidth="1"/>
    <col min="6663" max="6663" width="9.7109375" customWidth="1"/>
    <col min="6664" max="6664" width="15.140625" customWidth="1"/>
    <col min="6665" max="6665" width="16.5703125" customWidth="1"/>
    <col min="6666" max="6666" width="18.28515625" customWidth="1"/>
    <col min="6667" max="6667" width="14.140625" customWidth="1"/>
    <col min="6914" max="6914" width="22.5703125" customWidth="1"/>
    <col min="6915" max="6915" width="16.28515625" customWidth="1"/>
    <col min="6916" max="6916" width="15.85546875" customWidth="1"/>
    <col min="6917" max="6917" width="11.5703125" customWidth="1"/>
    <col min="6918" max="6918" width="15" customWidth="1"/>
    <col min="6919" max="6919" width="9.7109375" customWidth="1"/>
    <col min="6920" max="6920" width="15.140625" customWidth="1"/>
    <col min="6921" max="6921" width="16.5703125" customWidth="1"/>
    <col min="6922" max="6922" width="18.28515625" customWidth="1"/>
    <col min="6923" max="6923" width="14.140625" customWidth="1"/>
    <col min="7170" max="7170" width="22.5703125" customWidth="1"/>
    <col min="7171" max="7171" width="16.28515625" customWidth="1"/>
    <col min="7172" max="7172" width="15.85546875" customWidth="1"/>
    <col min="7173" max="7173" width="11.5703125" customWidth="1"/>
    <col min="7174" max="7174" width="15" customWidth="1"/>
    <col min="7175" max="7175" width="9.7109375" customWidth="1"/>
    <col min="7176" max="7176" width="15.140625" customWidth="1"/>
    <col min="7177" max="7177" width="16.5703125" customWidth="1"/>
    <col min="7178" max="7178" width="18.28515625" customWidth="1"/>
    <col min="7179" max="7179" width="14.140625" customWidth="1"/>
    <col min="7426" max="7426" width="22.5703125" customWidth="1"/>
    <col min="7427" max="7427" width="16.28515625" customWidth="1"/>
    <col min="7428" max="7428" width="15.85546875" customWidth="1"/>
    <col min="7429" max="7429" width="11.5703125" customWidth="1"/>
    <col min="7430" max="7430" width="15" customWidth="1"/>
    <col min="7431" max="7431" width="9.7109375" customWidth="1"/>
    <col min="7432" max="7432" width="15.140625" customWidth="1"/>
    <col min="7433" max="7433" width="16.5703125" customWidth="1"/>
    <col min="7434" max="7434" width="18.28515625" customWidth="1"/>
    <col min="7435" max="7435" width="14.140625" customWidth="1"/>
    <col min="7682" max="7682" width="22.5703125" customWidth="1"/>
    <col min="7683" max="7683" width="16.28515625" customWidth="1"/>
    <col min="7684" max="7684" width="15.85546875" customWidth="1"/>
    <col min="7685" max="7685" width="11.5703125" customWidth="1"/>
    <col min="7686" max="7686" width="15" customWidth="1"/>
    <col min="7687" max="7687" width="9.7109375" customWidth="1"/>
    <col min="7688" max="7688" width="15.140625" customWidth="1"/>
    <col min="7689" max="7689" width="16.5703125" customWidth="1"/>
    <col min="7690" max="7690" width="18.28515625" customWidth="1"/>
    <col min="7691" max="7691" width="14.140625" customWidth="1"/>
    <col min="7938" max="7938" width="22.5703125" customWidth="1"/>
    <col min="7939" max="7939" width="16.28515625" customWidth="1"/>
    <col min="7940" max="7940" width="15.85546875" customWidth="1"/>
    <col min="7941" max="7941" width="11.5703125" customWidth="1"/>
    <col min="7942" max="7942" width="15" customWidth="1"/>
    <col min="7943" max="7943" width="9.7109375" customWidth="1"/>
    <col min="7944" max="7944" width="15.140625" customWidth="1"/>
    <col min="7945" max="7945" width="16.5703125" customWidth="1"/>
    <col min="7946" max="7946" width="18.28515625" customWidth="1"/>
    <col min="7947" max="7947" width="14.140625" customWidth="1"/>
    <col min="8194" max="8194" width="22.5703125" customWidth="1"/>
    <col min="8195" max="8195" width="16.28515625" customWidth="1"/>
    <col min="8196" max="8196" width="15.85546875" customWidth="1"/>
    <col min="8197" max="8197" width="11.5703125" customWidth="1"/>
    <col min="8198" max="8198" width="15" customWidth="1"/>
    <col min="8199" max="8199" width="9.7109375" customWidth="1"/>
    <col min="8200" max="8200" width="15.140625" customWidth="1"/>
    <col min="8201" max="8201" width="16.5703125" customWidth="1"/>
    <col min="8202" max="8202" width="18.28515625" customWidth="1"/>
    <col min="8203" max="8203" width="14.140625" customWidth="1"/>
    <col min="8450" max="8450" width="22.5703125" customWidth="1"/>
    <col min="8451" max="8451" width="16.28515625" customWidth="1"/>
    <col min="8452" max="8452" width="15.85546875" customWidth="1"/>
    <col min="8453" max="8453" width="11.5703125" customWidth="1"/>
    <col min="8454" max="8454" width="15" customWidth="1"/>
    <col min="8455" max="8455" width="9.7109375" customWidth="1"/>
    <col min="8456" max="8456" width="15.140625" customWidth="1"/>
    <col min="8457" max="8457" width="16.5703125" customWidth="1"/>
    <col min="8458" max="8458" width="18.28515625" customWidth="1"/>
    <col min="8459" max="8459" width="14.140625" customWidth="1"/>
    <col min="8706" max="8706" width="22.5703125" customWidth="1"/>
    <col min="8707" max="8707" width="16.28515625" customWidth="1"/>
    <col min="8708" max="8708" width="15.85546875" customWidth="1"/>
    <col min="8709" max="8709" width="11.5703125" customWidth="1"/>
    <col min="8710" max="8710" width="15" customWidth="1"/>
    <col min="8711" max="8711" width="9.7109375" customWidth="1"/>
    <col min="8712" max="8712" width="15.140625" customWidth="1"/>
    <col min="8713" max="8713" width="16.5703125" customWidth="1"/>
    <col min="8714" max="8714" width="18.28515625" customWidth="1"/>
    <col min="8715" max="8715" width="14.140625" customWidth="1"/>
    <col min="8962" max="8962" width="22.5703125" customWidth="1"/>
    <col min="8963" max="8963" width="16.28515625" customWidth="1"/>
    <col min="8964" max="8964" width="15.85546875" customWidth="1"/>
    <col min="8965" max="8965" width="11.5703125" customWidth="1"/>
    <col min="8966" max="8966" width="15" customWidth="1"/>
    <col min="8967" max="8967" width="9.7109375" customWidth="1"/>
    <col min="8968" max="8968" width="15.140625" customWidth="1"/>
    <col min="8969" max="8969" width="16.5703125" customWidth="1"/>
    <col min="8970" max="8970" width="18.28515625" customWidth="1"/>
    <col min="8971" max="8971" width="14.140625" customWidth="1"/>
    <col min="9218" max="9218" width="22.5703125" customWidth="1"/>
    <col min="9219" max="9219" width="16.28515625" customWidth="1"/>
    <col min="9220" max="9220" width="15.85546875" customWidth="1"/>
    <col min="9221" max="9221" width="11.5703125" customWidth="1"/>
    <col min="9222" max="9222" width="15" customWidth="1"/>
    <col min="9223" max="9223" width="9.7109375" customWidth="1"/>
    <col min="9224" max="9224" width="15.140625" customWidth="1"/>
    <col min="9225" max="9225" width="16.5703125" customWidth="1"/>
    <col min="9226" max="9226" width="18.28515625" customWidth="1"/>
    <col min="9227" max="9227" width="14.140625" customWidth="1"/>
    <col min="9474" max="9474" width="22.5703125" customWidth="1"/>
    <col min="9475" max="9475" width="16.28515625" customWidth="1"/>
    <col min="9476" max="9476" width="15.85546875" customWidth="1"/>
    <col min="9477" max="9477" width="11.5703125" customWidth="1"/>
    <col min="9478" max="9478" width="15" customWidth="1"/>
    <col min="9479" max="9479" width="9.7109375" customWidth="1"/>
    <col min="9480" max="9480" width="15.140625" customWidth="1"/>
    <col min="9481" max="9481" width="16.5703125" customWidth="1"/>
    <col min="9482" max="9482" width="18.28515625" customWidth="1"/>
    <col min="9483" max="9483" width="14.140625" customWidth="1"/>
    <col min="9730" max="9730" width="22.5703125" customWidth="1"/>
    <col min="9731" max="9731" width="16.28515625" customWidth="1"/>
    <col min="9732" max="9732" width="15.85546875" customWidth="1"/>
    <col min="9733" max="9733" width="11.5703125" customWidth="1"/>
    <col min="9734" max="9734" width="15" customWidth="1"/>
    <col min="9735" max="9735" width="9.7109375" customWidth="1"/>
    <col min="9736" max="9736" width="15.140625" customWidth="1"/>
    <col min="9737" max="9737" width="16.5703125" customWidth="1"/>
    <col min="9738" max="9738" width="18.28515625" customWidth="1"/>
    <col min="9739" max="9739" width="14.140625" customWidth="1"/>
    <col min="9986" max="9986" width="22.5703125" customWidth="1"/>
    <col min="9987" max="9987" width="16.28515625" customWidth="1"/>
    <col min="9988" max="9988" width="15.85546875" customWidth="1"/>
    <col min="9989" max="9989" width="11.5703125" customWidth="1"/>
    <col min="9990" max="9990" width="15" customWidth="1"/>
    <col min="9991" max="9991" width="9.7109375" customWidth="1"/>
    <col min="9992" max="9992" width="15.140625" customWidth="1"/>
    <col min="9993" max="9993" width="16.5703125" customWidth="1"/>
    <col min="9994" max="9994" width="18.28515625" customWidth="1"/>
    <col min="9995" max="9995" width="14.140625" customWidth="1"/>
    <col min="10242" max="10242" width="22.5703125" customWidth="1"/>
    <col min="10243" max="10243" width="16.28515625" customWidth="1"/>
    <col min="10244" max="10244" width="15.85546875" customWidth="1"/>
    <col min="10245" max="10245" width="11.5703125" customWidth="1"/>
    <col min="10246" max="10246" width="15" customWidth="1"/>
    <col min="10247" max="10247" width="9.7109375" customWidth="1"/>
    <col min="10248" max="10248" width="15.140625" customWidth="1"/>
    <col min="10249" max="10249" width="16.5703125" customWidth="1"/>
    <col min="10250" max="10250" width="18.28515625" customWidth="1"/>
    <col min="10251" max="10251" width="14.140625" customWidth="1"/>
    <col min="10498" max="10498" width="22.5703125" customWidth="1"/>
    <col min="10499" max="10499" width="16.28515625" customWidth="1"/>
    <col min="10500" max="10500" width="15.85546875" customWidth="1"/>
    <col min="10501" max="10501" width="11.5703125" customWidth="1"/>
    <col min="10502" max="10502" width="15" customWidth="1"/>
    <col min="10503" max="10503" width="9.7109375" customWidth="1"/>
    <col min="10504" max="10504" width="15.140625" customWidth="1"/>
    <col min="10505" max="10505" width="16.5703125" customWidth="1"/>
    <col min="10506" max="10506" width="18.28515625" customWidth="1"/>
    <col min="10507" max="10507" width="14.140625" customWidth="1"/>
    <col min="10754" max="10754" width="22.5703125" customWidth="1"/>
    <col min="10755" max="10755" width="16.28515625" customWidth="1"/>
    <col min="10756" max="10756" width="15.85546875" customWidth="1"/>
    <col min="10757" max="10757" width="11.5703125" customWidth="1"/>
    <col min="10758" max="10758" width="15" customWidth="1"/>
    <col min="10759" max="10759" width="9.7109375" customWidth="1"/>
    <col min="10760" max="10760" width="15.140625" customWidth="1"/>
    <col min="10761" max="10761" width="16.5703125" customWidth="1"/>
    <col min="10762" max="10762" width="18.28515625" customWidth="1"/>
    <col min="10763" max="10763" width="14.140625" customWidth="1"/>
    <col min="11010" max="11010" width="22.5703125" customWidth="1"/>
    <col min="11011" max="11011" width="16.28515625" customWidth="1"/>
    <col min="11012" max="11012" width="15.85546875" customWidth="1"/>
    <col min="11013" max="11013" width="11.5703125" customWidth="1"/>
    <col min="11014" max="11014" width="15" customWidth="1"/>
    <col min="11015" max="11015" width="9.7109375" customWidth="1"/>
    <col min="11016" max="11016" width="15.140625" customWidth="1"/>
    <col min="11017" max="11017" width="16.5703125" customWidth="1"/>
    <col min="11018" max="11018" width="18.28515625" customWidth="1"/>
    <col min="11019" max="11019" width="14.140625" customWidth="1"/>
    <col min="11266" max="11266" width="22.5703125" customWidth="1"/>
    <col min="11267" max="11267" width="16.28515625" customWidth="1"/>
    <col min="11268" max="11268" width="15.85546875" customWidth="1"/>
    <col min="11269" max="11269" width="11.5703125" customWidth="1"/>
    <col min="11270" max="11270" width="15" customWidth="1"/>
    <col min="11271" max="11271" width="9.7109375" customWidth="1"/>
    <col min="11272" max="11272" width="15.140625" customWidth="1"/>
    <col min="11273" max="11273" width="16.5703125" customWidth="1"/>
    <col min="11274" max="11274" width="18.28515625" customWidth="1"/>
    <col min="11275" max="11275" width="14.140625" customWidth="1"/>
    <col min="11522" max="11522" width="22.5703125" customWidth="1"/>
    <col min="11523" max="11523" width="16.28515625" customWidth="1"/>
    <col min="11524" max="11524" width="15.85546875" customWidth="1"/>
    <col min="11525" max="11525" width="11.5703125" customWidth="1"/>
    <col min="11526" max="11526" width="15" customWidth="1"/>
    <col min="11527" max="11527" width="9.7109375" customWidth="1"/>
    <col min="11528" max="11528" width="15.140625" customWidth="1"/>
    <col min="11529" max="11529" width="16.5703125" customWidth="1"/>
    <col min="11530" max="11530" width="18.28515625" customWidth="1"/>
    <col min="11531" max="11531" width="14.140625" customWidth="1"/>
    <col min="11778" max="11778" width="22.5703125" customWidth="1"/>
    <col min="11779" max="11779" width="16.28515625" customWidth="1"/>
    <col min="11780" max="11780" width="15.85546875" customWidth="1"/>
    <col min="11781" max="11781" width="11.5703125" customWidth="1"/>
    <col min="11782" max="11782" width="15" customWidth="1"/>
    <col min="11783" max="11783" width="9.7109375" customWidth="1"/>
    <col min="11784" max="11784" width="15.140625" customWidth="1"/>
    <col min="11785" max="11785" width="16.5703125" customWidth="1"/>
    <col min="11786" max="11786" width="18.28515625" customWidth="1"/>
    <col min="11787" max="11787" width="14.140625" customWidth="1"/>
    <col min="12034" max="12034" width="22.5703125" customWidth="1"/>
    <col min="12035" max="12035" width="16.28515625" customWidth="1"/>
    <col min="12036" max="12036" width="15.85546875" customWidth="1"/>
    <col min="12037" max="12037" width="11.5703125" customWidth="1"/>
    <col min="12038" max="12038" width="15" customWidth="1"/>
    <col min="12039" max="12039" width="9.7109375" customWidth="1"/>
    <col min="12040" max="12040" width="15.140625" customWidth="1"/>
    <col min="12041" max="12041" width="16.5703125" customWidth="1"/>
    <col min="12042" max="12042" width="18.28515625" customWidth="1"/>
    <col min="12043" max="12043" width="14.140625" customWidth="1"/>
    <col min="12290" max="12290" width="22.5703125" customWidth="1"/>
    <col min="12291" max="12291" width="16.28515625" customWidth="1"/>
    <col min="12292" max="12292" width="15.85546875" customWidth="1"/>
    <col min="12293" max="12293" width="11.5703125" customWidth="1"/>
    <col min="12294" max="12294" width="15" customWidth="1"/>
    <col min="12295" max="12295" width="9.7109375" customWidth="1"/>
    <col min="12296" max="12296" width="15.140625" customWidth="1"/>
    <col min="12297" max="12297" width="16.5703125" customWidth="1"/>
    <col min="12298" max="12298" width="18.28515625" customWidth="1"/>
    <col min="12299" max="12299" width="14.140625" customWidth="1"/>
    <col min="12546" max="12546" width="22.5703125" customWidth="1"/>
    <col min="12547" max="12547" width="16.28515625" customWidth="1"/>
    <col min="12548" max="12548" width="15.85546875" customWidth="1"/>
    <col min="12549" max="12549" width="11.5703125" customWidth="1"/>
    <col min="12550" max="12550" width="15" customWidth="1"/>
    <col min="12551" max="12551" width="9.7109375" customWidth="1"/>
    <col min="12552" max="12552" width="15.140625" customWidth="1"/>
    <col min="12553" max="12553" width="16.5703125" customWidth="1"/>
    <col min="12554" max="12554" width="18.28515625" customWidth="1"/>
    <col min="12555" max="12555" width="14.140625" customWidth="1"/>
    <col min="12802" max="12802" width="22.5703125" customWidth="1"/>
    <col min="12803" max="12803" width="16.28515625" customWidth="1"/>
    <col min="12804" max="12804" width="15.85546875" customWidth="1"/>
    <col min="12805" max="12805" width="11.5703125" customWidth="1"/>
    <col min="12806" max="12806" width="15" customWidth="1"/>
    <col min="12807" max="12807" width="9.7109375" customWidth="1"/>
    <col min="12808" max="12808" width="15.140625" customWidth="1"/>
    <col min="12809" max="12809" width="16.5703125" customWidth="1"/>
    <col min="12810" max="12810" width="18.28515625" customWidth="1"/>
    <col min="12811" max="12811" width="14.140625" customWidth="1"/>
    <col min="13058" max="13058" width="22.5703125" customWidth="1"/>
    <col min="13059" max="13059" width="16.28515625" customWidth="1"/>
    <col min="13060" max="13060" width="15.85546875" customWidth="1"/>
    <col min="13061" max="13061" width="11.5703125" customWidth="1"/>
    <col min="13062" max="13062" width="15" customWidth="1"/>
    <col min="13063" max="13063" width="9.7109375" customWidth="1"/>
    <col min="13064" max="13064" width="15.140625" customWidth="1"/>
    <col min="13065" max="13065" width="16.5703125" customWidth="1"/>
    <col min="13066" max="13066" width="18.28515625" customWidth="1"/>
    <col min="13067" max="13067" width="14.140625" customWidth="1"/>
    <col min="13314" max="13314" width="22.5703125" customWidth="1"/>
    <col min="13315" max="13315" width="16.28515625" customWidth="1"/>
    <col min="13316" max="13316" width="15.85546875" customWidth="1"/>
    <col min="13317" max="13317" width="11.5703125" customWidth="1"/>
    <col min="13318" max="13318" width="15" customWidth="1"/>
    <col min="13319" max="13319" width="9.7109375" customWidth="1"/>
    <col min="13320" max="13320" width="15.140625" customWidth="1"/>
    <col min="13321" max="13321" width="16.5703125" customWidth="1"/>
    <col min="13322" max="13322" width="18.28515625" customWidth="1"/>
    <col min="13323" max="13323" width="14.140625" customWidth="1"/>
    <col min="13570" max="13570" width="22.5703125" customWidth="1"/>
    <col min="13571" max="13571" width="16.28515625" customWidth="1"/>
    <col min="13572" max="13572" width="15.85546875" customWidth="1"/>
    <col min="13573" max="13573" width="11.5703125" customWidth="1"/>
    <col min="13574" max="13574" width="15" customWidth="1"/>
    <col min="13575" max="13575" width="9.7109375" customWidth="1"/>
    <col min="13576" max="13576" width="15.140625" customWidth="1"/>
    <col min="13577" max="13577" width="16.5703125" customWidth="1"/>
    <col min="13578" max="13578" width="18.28515625" customWidth="1"/>
    <col min="13579" max="13579" width="14.140625" customWidth="1"/>
    <col min="13826" max="13826" width="22.5703125" customWidth="1"/>
    <col min="13827" max="13827" width="16.28515625" customWidth="1"/>
    <col min="13828" max="13828" width="15.85546875" customWidth="1"/>
    <col min="13829" max="13829" width="11.5703125" customWidth="1"/>
    <col min="13830" max="13830" width="15" customWidth="1"/>
    <col min="13831" max="13831" width="9.7109375" customWidth="1"/>
    <col min="13832" max="13832" width="15.140625" customWidth="1"/>
    <col min="13833" max="13833" width="16.5703125" customWidth="1"/>
    <col min="13834" max="13834" width="18.28515625" customWidth="1"/>
    <col min="13835" max="13835" width="14.140625" customWidth="1"/>
    <col min="14082" max="14082" width="22.5703125" customWidth="1"/>
    <col min="14083" max="14083" width="16.28515625" customWidth="1"/>
    <col min="14084" max="14084" width="15.85546875" customWidth="1"/>
    <col min="14085" max="14085" width="11.5703125" customWidth="1"/>
    <col min="14086" max="14086" width="15" customWidth="1"/>
    <col min="14087" max="14087" width="9.7109375" customWidth="1"/>
    <col min="14088" max="14088" width="15.140625" customWidth="1"/>
    <col min="14089" max="14089" width="16.5703125" customWidth="1"/>
    <col min="14090" max="14090" width="18.28515625" customWidth="1"/>
    <col min="14091" max="14091" width="14.140625" customWidth="1"/>
    <col min="14338" max="14338" width="22.5703125" customWidth="1"/>
    <col min="14339" max="14339" width="16.28515625" customWidth="1"/>
    <col min="14340" max="14340" width="15.85546875" customWidth="1"/>
    <col min="14341" max="14341" width="11.5703125" customWidth="1"/>
    <col min="14342" max="14342" width="15" customWidth="1"/>
    <col min="14343" max="14343" width="9.7109375" customWidth="1"/>
    <col min="14344" max="14344" width="15.140625" customWidth="1"/>
    <col min="14345" max="14345" width="16.5703125" customWidth="1"/>
    <col min="14346" max="14346" width="18.28515625" customWidth="1"/>
    <col min="14347" max="14347" width="14.140625" customWidth="1"/>
    <col min="14594" max="14594" width="22.5703125" customWidth="1"/>
    <col min="14595" max="14595" width="16.28515625" customWidth="1"/>
    <col min="14596" max="14596" width="15.85546875" customWidth="1"/>
    <col min="14597" max="14597" width="11.5703125" customWidth="1"/>
    <col min="14598" max="14598" width="15" customWidth="1"/>
    <col min="14599" max="14599" width="9.7109375" customWidth="1"/>
    <col min="14600" max="14600" width="15.140625" customWidth="1"/>
    <col min="14601" max="14601" width="16.5703125" customWidth="1"/>
    <col min="14602" max="14602" width="18.28515625" customWidth="1"/>
    <col min="14603" max="14603" width="14.140625" customWidth="1"/>
    <col min="14850" max="14850" width="22.5703125" customWidth="1"/>
    <col min="14851" max="14851" width="16.28515625" customWidth="1"/>
    <col min="14852" max="14852" width="15.85546875" customWidth="1"/>
    <col min="14853" max="14853" width="11.5703125" customWidth="1"/>
    <col min="14854" max="14854" width="15" customWidth="1"/>
    <col min="14855" max="14855" width="9.7109375" customWidth="1"/>
    <col min="14856" max="14856" width="15.140625" customWidth="1"/>
    <col min="14857" max="14857" width="16.5703125" customWidth="1"/>
    <col min="14858" max="14858" width="18.28515625" customWidth="1"/>
    <col min="14859" max="14859" width="14.140625" customWidth="1"/>
    <col min="15106" max="15106" width="22.5703125" customWidth="1"/>
    <col min="15107" max="15107" width="16.28515625" customWidth="1"/>
    <col min="15108" max="15108" width="15.85546875" customWidth="1"/>
    <col min="15109" max="15109" width="11.5703125" customWidth="1"/>
    <col min="15110" max="15110" width="15" customWidth="1"/>
    <col min="15111" max="15111" width="9.7109375" customWidth="1"/>
    <col min="15112" max="15112" width="15.140625" customWidth="1"/>
    <col min="15113" max="15113" width="16.5703125" customWidth="1"/>
    <col min="15114" max="15114" width="18.28515625" customWidth="1"/>
    <col min="15115" max="15115" width="14.140625" customWidth="1"/>
    <col min="15362" max="15362" width="22.5703125" customWidth="1"/>
    <col min="15363" max="15363" width="16.28515625" customWidth="1"/>
    <col min="15364" max="15364" width="15.85546875" customWidth="1"/>
    <col min="15365" max="15365" width="11.5703125" customWidth="1"/>
    <col min="15366" max="15366" width="15" customWidth="1"/>
    <col min="15367" max="15367" width="9.7109375" customWidth="1"/>
    <col min="15368" max="15368" width="15.140625" customWidth="1"/>
    <col min="15369" max="15369" width="16.5703125" customWidth="1"/>
    <col min="15370" max="15370" width="18.28515625" customWidth="1"/>
    <col min="15371" max="15371" width="14.140625" customWidth="1"/>
    <col min="15618" max="15618" width="22.5703125" customWidth="1"/>
    <col min="15619" max="15619" width="16.28515625" customWidth="1"/>
    <col min="15620" max="15620" width="15.85546875" customWidth="1"/>
    <col min="15621" max="15621" width="11.5703125" customWidth="1"/>
    <col min="15622" max="15622" width="15" customWidth="1"/>
    <col min="15623" max="15623" width="9.7109375" customWidth="1"/>
    <col min="15624" max="15624" width="15.140625" customWidth="1"/>
    <col min="15625" max="15625" width="16.5703125" customWidth="1"/>
    <col min="15626" max="15626" width="18.28515625" customWidth="1"/>
    <col min="15627" max="15627" width="14.140625" customWidth="1"/>
    <col min="15874" max="15874" width="22.5703125" customWidth="1"/>
    <col min="15875" max="15875" width="16.28515625" customWidth="1"/>
    <col min="15876" max="15876" width="15.85546875" customWidth="1"/>
    <col min="15877" max="15877" width="11.5703125" customWidth="1"/>
    <col min="15878" max="15878" width="15" customWidth="1"/>
    <col min="15879" max="15879" width="9.7109375" customWidth="1"/>
    <col min="15880" max="15880" width="15.140625" customWidth="1"/>
    <col min="15881" max="15881" width="16.5703125" customWidth="1"/>
    <col min="15882" max="15882" width="18.28515625" customWidth="1"/>
    <col min="15883" max="15883" width="14.140625" customWidth="1"/>
    <col min="16130" max="16130" width="22.5703125" customWidth="1"/>
    <col min="16131" max="16131" width="16.28515625" customWidth="1"/>
    <col min="16132" max="16132" width="15.85546875" customWidth="1"/>
    <col min="16133" max="16133" width="11.5703125" customWidth="1"/>
    <col min="16134" max="16134" width="15" customWidth="1"/>
    <col min="16135" max="16135" width="9.7109375" customWidth="1"/>
    <col min="16136" max="16136" width="15.140625" customWidth="1"/>
    <col min="16137" max="16137" width="16.5703125" customWidth="1"/>
    <col min="16138" max="16138" width="18.28515625" customWidth="1"/>
    <col min="16139" max="16139" width="14.140625" customWidth="1"/>
  </cols>
  <sheetData>
    <row r="1" spans="1:19" ht="15">
      <c r="D1" s="1147"/>
      <c r="E1" s="1147"/>
      <c r="H1" s="37"/>
      <c r="I1" s="1231" t="s">
        <v>846</v>
      </c>
      <c r="J1" s="1231"/>
    </row>
    <row r="2" spans="1:19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9" ht="20.25">
      <c r="A3" s="1209" t="s">
        <v>847</v>
      </c>
      <c r="B3" s="1209"/>
      <c r="C3" s="1209"/>
      <c r="D3" s="1209"/>
      <c r="E3" s="1209"/>
      <c r="F3" s="1209"/>
      <c r="G3" s="1209"/>
      <c r="H3" s="1209"/>
      <c r="I3" s="1209"/>
      <c r="J3" s="1209"/>
    </row>
    <row r="4" spans="1:19" ht="10.5" customHeight="1"/>
    <row r="5" spans="1:19" s="285" customFormat="1" ht="18.75" customHeight="1">
      <c r="A5" s="1504" t="s">
        <v>848</v>
      </c>
      <c r="B5" s="1504"/>
      <c r="C5" s="1504"/>
      <c r="D5" s="1504"/>
      <c r="E5" s="1504"/>
      <c r="F5" s="1504"/>
      <c r="G5" s="1504"/>
      <c r="H5" s="1504"/>
      <c r="I5" s="1504"/>
      <c r="J5" s="1504"/>
      <c r="K5" s="1504"/>
    </row>
    <row r="6" spans="1:19" s="285" customFormat="1" ht="15.7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</row>
    <row r="7" spans="1:19" s="285" customFormat="1">
      <c r="A7" s="1151" t="s">
        <v>520</v>
      </c>
      <c r="B7" s="1151"/>
      <c r="E7" s="1238"/>
      <c r="F7" s="1238"/>
      <c r="G7" s="1238"/>
      <c r="H7" s="1238"/>
      <c r="I7" s="1238" t="s">
        <v>822</v>
      </c>
      <c r="J7" s="1238"/>
      <c r="K7" s="1238"/>
    </row>
    <row r="8" spans="1:19" s="10" customFormat="1" ht="15.75" hidden="1">
      <c r="C8" s="1210" t="s">
        <v>823</v>
      </c>
      <c r="D8" s="1210"/>
      <c r="E8" s="1210"/>
      <c r="F8" s="1210"/>
      <c r="G8" s="1210"/>
      <c r="H8" s="1210"/>
      <c r="I8" s="1210"/>
      <c r="J8" s="1210"/>
    </row>
    <row r="9" spans="1:19" ht="30" customHeight="1">
      <c r="A9" s="1232" t="s">
        <v>15</v>
      </c>
      <c r="B9" s="1232" t="s">
        <v>29</v>
      </c>
      <c r="C9" s="1205" t="s">
        <v>849</v>
      </c>
      <c r="D9" s="1244"/>
      <c r="E9" s="1205" t="s">
        <v>825</v>
      </c>
      <c r="F9" s="1244"/>
      <c r="G9" s="1205" t="s">
        <v>826</v>
      </c>
      <c r="H9" s="1244"/>
      <c r="I9" s="1204" t="s">
        <v>827</v>
      </c>
      <c r="J9" s="1204"/>
      <c r="K9" s="1232" t="s">
        <v>850</v>
      </c>
      <c r="R9" s="7"/>
      <c r="S9" s="9"/>
    </row>
    <row r="10" spans="1:19" s="11" customFormat="1" ht="42.6" customHeight="1">
      <c r="A10" s="1233"/>
      <c r="B10" s="1233"/>
      <c r="C10" s="468" t="s">
        <v>829</v>
      </c>
      <c r="D10" s="468" t="s">
        <v>830</v>
      </c>
      <c r="E10" s="468" t="s">
        <v>829</v>
      </c>
      <c r="F10" s="468" t="s">
        <v>830</v>
      </c>
      <c r="G10" s="468" t="s">
        <v>829</v>
      </c>
      <c r="H10" s="468" t="s">
        <v>830</v>
      </c>
      <c r="I10" s="468" t="s">
        <v>831</v>
      </c>
      <c r="J10" s="468" t="s">
        <v>832</v>
      </c>
      <c r="K10" s="1233"/>
      <c r="O10" s="11" t="s">
        <v>1126</v>
      </c>
    </row>
    <row r="11" spans="1:19">
      <c r="A11" s="124">
        <v>1</v>
      </c>
      <c r="B11" s="124">
        <v>2</v>
      </c>
      <c r="C11" s="124">
        <v>3</v>
      </c>
      <c r="D11" s="124">
        <v>4</v>
      </c>
      <c r="E11" s="124">
        <v>5</v>
      </c>
      <c r="F11" s="124">
        <v>6</v>
      </c>
      <c r="G11" s="124">
        <v>7</v>
      </c>
      <c r="H11" s="124">
        <v>8</v>
      </c>
      <c r="I11" s="124">
        <v>9</v>
      </c>
      <c r="J11" s="124">
        <v>10</v>
      </c>
      <c r="K11" s="463">
        <v>11</v>
      </c>
    </row>
    <row r="12" spans="1:19">
      <c r="A12" s="483">
        <v>1</v>
      </c>
      <c r="B12" s="494" t="s">
        <v>444</v>
      </c>
      <c r="C12" s="7">
        <v>0</v>
      </c>
      <c r="D12" s="677">
        <v>0</v>
      </c>
      <c r="E12" s="7">
        <v>0</v>
      </c>
      <c r="F12" s="677">
        <v>0</v>
      </c>
      <c r="G12" s="7">
        <v>48</v>
      </c>
      <c r="H12" s="677">
        <v>28.8</v>
      </c>
      <c r="I12" s="7">
        <v>0</v>
      </c>
      <c r="J12" s="677">
        <v>0</v>
      </c>
      <c r="K12" s="500">
        <v>0</v>
      </c>
      <c r="L12" s="817"/>
      <c r="M12" s="812"/>
      <c r="N12" s="817">
        <v>943</v>
      </c>
      <c r="O12" s="813"/>
    </row>
    <row r="13" spans="1:19">
      <c r="A13" s="483">
        <v>3</v>
      </c>
      <c r="B13" s="494" t="s">
        <v>445</v>
      </c>
      <c r="C13" s="7">
        <v>2200</v>
      </c>
      <c r="D13" s="677">
        <v>1349.644</v>
      </c>
      <c r="E13" s="7">
        <v>1184</v>
      </c>
      <c r="F13" s="677">
        <v>524.54</v>
      </c>
      <c r="G13" s="7">
        <v>246</v>
      </c>
      <c r="H13" s="677">
        <v>231.68</v>
      </c>
      <c r="I13" s="7">
        <v>0</v>
      </c>
      <c r="J13" s="677">
        <v>0</v>
      </c>
      <c r="K13" s="500">
        <v>0</v>
      </c>
      <c r="L13" s="817"/>
      <c r="M13" s="812"/>
      <c r="N13" s="817">
        <v>1552</v>
      </c>
      <c r="O13" s="813"/>
    </row>
    <row r="14" spans="1:19">
      <c r="A14" s="483">
        <v>2</v>
      </c>
      <c r="B14" s="494" t="s">
        <v>446</v>
      </c>
      <c r="C14" s="7">
        <v>1450</v>
      </c>
      <c r="D14" s="677">
        <v>880.44600000000003</v>
      </c>
      <c r="E14" s="7">
        <v>1995</v>
      </c>
      <c r="F14" s="677">
        <v>1207.3399999999999</v>
      </c>
      <c r="G14" s="7">
        <v>8</v>
      </c>
      <c r="H14" s="677">
        <v>12.32</v>
      </c>
      <c r="I14" s="7">
        <v>150</v>
      </c>
      <c r="J14" s="677">
        <v>252.5</v>
      </c>
      <c r="K14" s="500">
        <v>0</v>
      </c>
      <c r="L14" s="817"/>
      <c r="M14" s="812"/>
      <c r="N14" s="817">
        <v>2307</v>
      </c>
      <c r="O14" s="813"/>
    </row>
    <row r="15" spans="1:19">
      <c r="A15" s="483">
        <v>4</v>
      </c>
      <c r="B15" s="494" t="s">
        <v>447</v>
      </c>
      <c r="C15" s="7">
        <v>1483</v>
      </c>
      <c r="D15" s="677">
        <v>955.44920000000002</v>
      </c>
      <c r="E15" s="7">
        <v>1215</v>
      </c>
      <c r="F15" s="677">
        <v>735.56</v>
      </c>
      <c r="G15" s="7">
        <v>130</v>
      </c>
      <c r="H15" s="677">
        <v>131.58000000000001</v>
      </c>
      <c r="I15" s="7">
        <v>138</v>
      </c>
      <c r="J15" s="677">
        <v>107.89</v>
      </c>
      <c r="K15" s="500">
        <v>0</v>
      </c>
      <c r="L15" s="817"/>
      <c r="M15" s="812"/>
      <c r="N15" s="817">
        <v>1483</v>
      </c>
      <c r="O15" s="813"/>
    </row>
    <row r="16" spans="1:19">
      <c r="A16" s="483">
        <v>5</v>
      </c>
      <c r="B16" s="494" t="s">
        <v>448</v>
      </c>
      <c r="C16" s="7">
        <v>2691</v>
      </c>
      <c r="D16" s="677">
        <v>1751.6655999999998</v>
      </c>
      <c r="E16" s="7">
        <v>2143</v>
      </c>
      <c r="F16" s="677">
        <v>1222.1999999999998</v>
      </c>
      <c r="G16" s="7">
        <v>453</v>
      </c>
      <c r="H16" s="677">
        <v>378.96</v>
      </c>
      <c r="I16" s="7">
        <v>146</v>
      </c>
      <c r="J16" s="677">
        <v>129.96</v>
      </c>
      <c r="K16" s="500">
        <v>0</v>
      </c>
      <c r="L16" s="817"/>
      <c r="M16" s="812"/>
      <c r="N16" s="817">
        <v>3049</v>
      </c>
      <c r="O16" s="813"/>
    </row>
    <row r="17" spans="1:15">
      <c r="A17" s="483">
        <v>6</v>
      </c>
      <c r="B17" s="494" t="s">
        <v>449</v>
      </c>
      <c r="C17" s="7">
        <v>2850</v>
      </c>
      <c r="D17" s="677">
        <v>1762.0919999999999</v>
      </c>
      <c r="E17" s="7">
        <v>2454</v>
      </c>
      <c r="F17" s="677">
        <v>1393.22</v>
      </c>
      <c r="G17" s="7">
        <v>0</v>
      </c>
      <c r="H17" s="677">
        <v>0</v>
      </c>
      <c r="I17" s="7">
        <v>503</v>
      </c>
      <c r="J17" s="677">
        <v>330.21</v>
      </c>
      <c r="K17" s="816">
        <v>0</v>
      </c>
      <c r="L17" s="817"/>
      <c r="M17" s="812"/>
      <c r="N17" s="817">
        <v>2747</v>
      </c>
      <c r="O17" s="813"/>
    </row>
    <row r="18" spans="1:15">
      <c r="A18" s="483">
        <v>7</v>
      </c>
      <c r="B18" s="494" t="s">
        <v>450</v>
      </c>
      <c r="C18" s="7">
        <v>2905</v>
      </c>
      <c r="D18" s="677">
        <v>1960.922</v>
      </c>
      <c r="E18" s="7">
        <v>2783</v>
      </c>
      <c r="F18" s="677">
        <v>1680.56</v>
      </c>
      <c r="G18" s="7">
        <v>0</v>
      </c>
      <c r="H18" s="677">
        <v>0</v>
      </c>
      <c r="I18" s="7">
        <v>112</v>
      </c>
      <c r="J18" s="677">
        <v>112.53</v>
      </c>
      <c r="K18" s="500">
        <v>0</v>
      </c>
      <c r="L18" s="817"/>
      <c r="M18" s="812"/>
      <c r="N18" s="817">
        <v>2851</v>
      </c>
      <c r="O18" s="813"/>
    </row>
    <row r="19" spans="1:15">
      <c r="A19" s="483">
        <v>8</v>
      </c>
      <c r="B19" s="494" t="s">
        <v>451</v>
      </c>
      <c r="C19" s="7">
        <v>2133</v>
      </c>
      <c r="D19" s="677">
        <v>1288.7639999999999</v>
      </c>
      <c r="E19" s="7">
        <v>1938</v>
      </c>
      <c r="F19" s="677">
        <v>1162.8</v>
      </c>
      <c r="G19" s="7">
        <v>0</v>
      </c>
      <c r="H19" s="677">
        <v>0</v>
      </c>
      <c r="I19" s="7">
        <v>0</v>
      </c>
      <c r="J19" s="677">
        <v>0</v>
      </c>
      <c r="K19" s="500">
        <v>0</v>
      </c>
      <c r="L19" s="817"/>
      <c r="M19" s="812"/>
      <c r="N19" s="817">
        <v>2479</v>
      </c>
      <c r="O19" s="813"/>
    </row>
    <row r="20" spans="1:15">
      <c r="A20" s="483">
        <v>9</v>
      </c>
      <c r="B20" s="494" t="s">
        <v>452</v>
      </c>
      <c r="C20" s="7">
        <v>1158</v>
      </c>
      <c r="D20" s="677">
        <v>695.26820000000009</v>
      </c>
      <c r="E20" s="7">
        <v>860</v>
      </c>
      <c r="F20" s="677">
        <v>379.22</v>
      </c>
      <c r="G20" s="7">
        <v>69</v>
      </c>
      <c r="H20" s="677">
        <v>65.2</v>
      </c>
      <c r="I20" s="7">
        <v>27</v>
      </c>
      <c r="J20" s="677">
        <v>69.3</v>
      </c>
      <c r="K20" s="500">
        <v>51</v>
      </c>
      <c r="L20" s="817"/>
      <c r="M20" s="812"/>
      <c r="N20" s="817">
        <v>1183</v>
      </c>
      <c r="O20" s="813"/>
    </row>
    <row r="21" spans="1:15">
      <c r="A21" s="483">
        <v>10</v>
      </c>
      <c r="B21" s="494" t="s">
        <v>453</v>
      </c>
      <c r="C21" s="7">
        <v>692</v>
      </c>
      <c r="D21" s="677">
        <v>416.99280000000005</v>
      </c>
      <c r="E21" s="7">
        <v>652</v>
      </c>
      <c r="F21" s="677">
        <v>391.2</v>
      </c>
      <c r="G21" s="7">
        <v>0</v>
      </c>
      <c r="H21" s="677">
        <v>0</v>
      </c>
      <c r="I21" s="7">
        <v>40</v>
      </c>
      <c r="J21" s="677">
        <v>34.840000000000003</v>
      </c>
      <c r="K21" s="500">
        <v>0</v>
      </c>
      <c r="L21" s="817"/>
      <c r="M21" s="812"/>
      <c r="N21" s="817">
        <v>709</v>
      </c>
      <c r="O21" s="813"/>
    </row>
    <row r="22" spans="1:15">
      <c r="A22" s="483">
        <v>11</v>
      </c>
      <c r="B22" s="494" t="s">
        <v>454</v>
      </c>
      <c r="C22" s="7">
        <v>2448</v>
      </c>
      <c r="D22" s="677">
        <v>1698.70272</v>
      </c>
      <c r="E22" s="7">
        <v>2362</v>
      </c>
      <c r="F22" s="677">
        <v>1607.08</v>
      </c>
      <c r="G22" s="7">
        <v>25</v>
      </c>
      <c r="H22" s="677">
        <v>38.5</v>
      </c>
      <c r="I22" s="7">
        <v>57</v>
      </c>
      <c r="J22" s="677">
        <v>68.94</v>
      </c>
      <c r="K22" s="500">
        <v>0</v>
      </c>
      <c r="L22" s="817"/>
      <c r="M22" s="812"/>
      <c r="N22" s="817">
        <v>2649</v>
      </c>
      <c r="O22" s="813"/>
    </row>
    <row r="23" spans="1:15">
      <c r="A23" s="483">
        <v>12</v>
      </c>
      <c r="B23" s="494" t="s">
        <v>455</v>
      </c>
      <c r="C23" s="7">
        <v>3591</v>
      </c>
      <c r="D23" s="677">
        <v>2330.4479999999999</v>
      </c>
      <c r="E23" s="7">
        <v>3255</v>
      </c>
      <c r="F23" s="677">
        <v>2098.66</v>
      </c>
      <c r="G23" s="7">
        <v>81</v>
      </c>
      <c r="H23" s="677">
        <v>58.94</v>
      </c>
      <c r="I23" s="7">
        <v>238</v>
      </c>
      <c r="J23" s="677">
        <v>252.68</v>
      </c>
      <c r="K23" s="500">
        <v>0</v>
      </c>
      <c r="L23" s="817"/>
      <c r="M23" s="812"/>
      <c r="N23" s="817">
        <v>3671</v>
      </c>
      <c r="O23" s="813"/>
    </row>
    <row r="24" spans="1:15">
      <c r="A24" s="483">
        <v>13</v>
      </c>
      <c r="B24" s="494" t="s">
        <v>456</v>
      </c>
      <c r="C24" s="7">
        <v>2011</v>
      </c>
      <c r="D24" s="677">
        <v>1175.0820000000001</v>
      </c>
      <c r="E24" s="7">
        <v>1845</v>
      </c>
      <c r="F24" s="677">
        <v>961.96000000000015</v>
      </c>
      <c r="G24" s="7">
        <v>66</v>
      </c>
      <c r="H24" s="677">
        <v>67.08</v>
      </c>
      <c r="I24" s="7">
        <v>0</v>
      </c>
      <c r="J24" s="677">
        <v>0</v>
      </c>
      <c r="K24" s="500">
        <v>0</v>
      </c>
      <c r="L24" s="817"/>
      <c r="M24" s="812"/>
      <c r="N24" s="817">
        <v>1988</v>
      </c>
      <c r="O24" s="813"/>
    </row>
    <row r="25" spans="1:15">
      <c r="A25" s="483">
        <v>14</v>
      </c>
      <c r="B25" s="494" t="s">
        <v>457</v>
      </c>
      <c r="C25" s="7">
        <v>1274</v>
      </c>
      <c r="D25" s="677">
        <v>805.45480000000009</v>
      </c>
      <c r="E25" s="7">
        <v>1092</v>
      </c>
      <c r="F25" s="677">
        <v>664.78</v>
      </c>
      <c r="G25" s="7">
        <v>31</v>
      </c>
      <c r="H25" s="677">
        <v>19.79</v>
      </c>
      <c r="I25" s="7">
        <v>88</v>
      </c>
      <c r="J25" s="677">
        <v>96.5</v>
      </c>
      <c r="K25" s="500">
        <v>0</v>
      </c>
      <c r="L25" s="817"/>
      <c r="M25" s="812"/>
      <c r="N25" s="817">
        <v>1166</v>
      </c>
      <c r="O25" s="813"/>
    </row>
    <row r="26" spans="1:15">
      <c r="A26" s="483">
        <v>15</v>
      </c>
      <c r="B26" s="494" t="s">
        <v>458</v>
      </c>
      <c r="C26" s="7">
        <v>2028</v>
      </c>
      <c r="D26" s="677">
        <v>1227.144</v>
      </c>
      <c r="E26" s="7">
        <v>1839</v>
      </c>
      <c r="F26" s="677">
        <v>1101.96</v>
      </c>
      <c r="G26" s="7">
        <v>48</v>
      </c>
      <c r="H26" s="677">
        <v>28.8</v>
      </c>
      <c r="I26" s="7">
        <v>141</v>
      </c>
      <c r="J26" s="677">
        <v>141.41999999999999</v>
      </c>
      <c r="K26" s="500"/>
      <c r="L26" s="817"/>
      <c r="M26" s="812"/>
      <c r="N26" s="817">
        <v>2055</v>
      </c>
      <c r="O26" s="813"/>
    </row>
    <row r="27" spans="1:15">
      <c r="A27" s="483">
        <v>16</v>
      </c>
      <c r="B27" s="494" t="s">
        <v>459</v>
      </c>
      <c r="C27" s="7">
        <v>3803</v>
      </c>
      <c r="D27" s="677">
        <v>2424.2440000000001</v>
      </c>
      <c r="E27" s="7">
        <v>3229</v>
      </c>
      <c r="F27" s="677">
        <v>1955.24</v>
      </c>
      <c r="G27" s="7">
        <v>382</v>
      </c>
      <c r="H27" s="677">
        <v>244.24</v>
      </c>
      <c r="I27" s="7">
        <v>421</v>
      </c>
      <c r="J27" s="677">
        <v>307.54000000000002</v>
      </c>
      <c r="K27" s="500">
        <v>0</v>
      </c>
      <c r="L27" s="817"/>
      <c r="M27" s="812"/>
      <c r="N27" s="817">
        <v>3821</v>
      </c>
      <c r="O27" s="813"/>
    </row>
    <row r="28" spans="1:15">
      <c r="A28" s="483">
        <v>17</v>
      </c>
      <c r="B28" s="494" t="s">
        <v>460</v>
      </c>
      <c r="C28" s="7">
        <v>1864</v>
      </c>
      <c r="D28" s="677">
        <v>1064.0819999999999</v>
      </c>
      <c r="E28" s="7">
        <v>1790</v>
      </c>
      <c r="F28" s="677">
        <v>1017.24</v>
      </c>
      <c r="G28" s="7">
        <v>74</v>
      </c>
      <c r="H28" s="677">
        <v>69.83</v>
      </c>
      <c r="I28" s="7">
        <v>0</v>
      </c>
      <c r="J28" s="677">
        <v>0</v>
      </c>
      <c r="K28" s="500">
        <v>0</v>
      </c>
      <c r="L28" s="817"/>
      <c r="M28" s="812"/>
      <c r="N28" s="817">
        <v>1834</v>
      </c>
      <c r="O28" s="813"/>
    </row>
    <row r="29" spans="1:15">
      <c r="A29" s="483">
        <v>18</v>
      </c>
      <c r="B29" s="494" t="s">
        <v>461</v>
      </c>
      <c r="C29" s="7">
        <v>2080</v>
      </c>
      <c r="D29" s="677">
        <v>1334.7659999999998</v>
      </c>
      <c r="E29" s="7">
        <v>1893</v>
      </c>
      <c r="F29" s="677">
        <v>1183.6600000000001</v>
      </c>
      <c r="G29" s="7">
        <v>30</v>
      </c>
      <c r="H29" s="677">
        <v>46.2</v>
      </c>
      <c r="I29" s="7">
        <v>150</v>
      </c>
      <c r="J29" s="677">
        <v>172.41</v>
      </c>
      <c r="K29" s="500">
        <v>0</v>
      </c>
      <c r="L29" s="817"/>
      <c r="M29" s="812"/>
      <c r="N29" s="817">
        <v>2242</v>
      </c>
      <c r="O29" s="813"/>
    </row>
    <row r="30" spans="1:15">
      <c r="A30" s="483">
        <v>19</v>
      </c>
      <c r="B30" s="494" t="s">
        <v>462</v>
      </c>
      <c r="C30" s="7">
        <v>1193</v>
      </c>
      <c r="D30" s="677">
        <v>855.23496</v>
      </c>
      <c r="E30" s="7">
        <v>1160</v>
      </c>
      <c r="F30" s="677">
        <v>832.3</v>
      </c>
      <c r="G30" s="7">
        <v>17</v>
      </c>
      <c r="H30" s="677">
        <v>10.199999999999999</v>
      </c>
      <c r="I30" s="7">
        <v>14</v>
      </c>
      <c r="J30" s="677">
        <v>16.21</v>
      </c>
      <c r="K30" s="500">
        <v>0</v>
      </c>
      <c r="L30" s="817"/>
      <c r="M30" s="812"/>
      <c r="N30" s="817">
        <v>1841</v>
      </c>
      <c r="O30" s="813"/>
    </row>
    <row r="31" spans="1:15">
      <c r="A31" s="483">
        <v>20</v>
      </c>
      <c r="B31" s="494" t="s">
        <v>463</v>
      </c>
      <c r="C31" s="7">
        <v>847</v>
      </c>
      <c r="D31" s="677">
        <v>519.89927999999998</v>
      </c>
      <c r="E31" s="7">
        <v>825</v>
      </c>
      <c r="F31" s="677">
        <v>504.64</v>
      </c>
      <c r="G31" s="7">
        <v>10</v>
      </c>
      <c r="H31" s="677">
        <v>6</v>
      </c>
      <c r="I31" s="7">
        <v>12</v>
      </c>
      <c r="J31" s="677">
        <v>10.28</v>
      </c>
      <c r="K31" s="500">
        <v>0</v>
      </c>
      <c r="L31" s="817"/>
      <c r="M31" s="812"/>
      <c r="N31" s="817">
        <v>820</v>
      </c>
      <c r="O31" s="813"/>
    </row>
    <row r="32" spans="1:15">
      <c r="A32" s="483">
        <v>21</v>
      </c>
      <c r="B32" s="494" t="s">
        <v>464</v>
      </c>
      <c r="C32" s="7">
        <v>1676</v>
      </c>
      <c r="D32" s="677">
        <v>871.35059999999999</v>
      </c>
      <c r="E32" s="7">
        <v>1536</v>
      </c>
      <c r="F32" s="677">
        <v>775.2</v>
      </c>
      <c r="G32" s="7">
        <v>0</v>
      </c>
      <c r="H32" s="677">
        <v>0</v>
      </c>
      <c r="I32" s="7">
        <v>140</v>
      </c>
      <c r="J32" s="677">
        <v>160.62</v>
      </c>
      <c r="K32" s="500"/>
      <c r="L32" s="817"/>
      <c r="M32" s="812"/>
      <c r="N32" s="817">
        <v>1661</v>
      </c>
      <c r="O32" s="813"/>
    </row>
    <row r="33" spans="1:15">
      <c r="A33" s="483">
        <v>22</v>
      </c>
      <c r="B33" s="494" t="s">
        <v>465</v>
      </c>
      <c r="C33" s="7">
        <v>1026</v>
      </c>
      <c r="D33" s="677">
        <v>621.87480000000005</v>
      </c>
      <c r="E33" s="7">
        <v>918</v>
      </c>
      <c r="F33" s="677">
        <v>541.4</v>
      </c>
      <c r="G33" s="7">
        <v>0</v>
      </c>
      <c r="H33" s="677">
        <v>0</v>
      </c>
      <c r="I33" s="7">
        <v>123</v>
      </c>
      <c r="J33" s="677">
        <v>112.11</v>
      </c>
      <c r="K33" s="500">
        <v>0</v>
      </c>
      <c r="L33" s="817"/>
      <c r="M33" s="812"/>
      <c r="N33" s="817">
        <v>1657</v>
      </c>
      <c r="O33" s="813"/>
    </row>
    <row r="34" spans="1:15">
      <c r="A34" s="483">
        <v>23</v>
      </c>
      <c r="B34" s="494" t="s">
        <v>466</v>
      </c>
      <c r="C34" s="7">
        <v>2226</v>
      </c>
      <c r="D34" s="677">
        <v>1338.7374</v>
      </c>
      <c r="E34" s="7">
        <v>2162</v>
      </c>
      <c r="F34" s="677">
        <v>1206</v>
      </c>
      <c r="G34" s="7">
        <v>29</v>
      </c>
      <c r="H34" s="677">
        <v>17.399999999999999</v>
      </c>
      <c r="I34" s="7">
        <v>187</v>
      </c>
      <c r="J34" s="677">
        <v>131.72999999999999</v>
      </c>
      <c r="K34" s="500">
        <v>0</v>
      </c>
      <c r="L34" s="817"/>
      <c r="M34" s="812"/>
      <c r="N34" s="817">
        <v>2292</v>
      </c>
      <c r="O34" s="813"/>
    </row>
    <row r="35" spans="1:15">
      <c r="A35" s="483">
        <v>24</v>
      </c>
      <c r="B35" s="494" t="s">
        <v>489</v>
      </c>
      <c r="C35" s="7">
        <v>2212</v>
      </c>
      <c r="D35" s="677">
        <v>1328.1171199999999</v>
      </c>
      <c r="E35" s="7">
        <v>2174</v>
      </c>
      <c r="F35" s="677">
        <v>1304.4000000000001</v>
      </c>
      <c r="G35" s="7">
        <v>0</v>
      </c>
      <c r="H35" s="677">
        <v>0</v>
      </c>
      <c r="I35" s="7">
        <v>0</v>
      </c>
      <c r="J35" s="677">
        <v>0</v>
      </c>
      <c r="K35" s="500">
        <v>0</v>
      </c>
      <c r="L35" s="817"/>
      <c r="M35" s="812"/>
      <c r="N35" s="817">
        <v>2358</v>
      </c>
      <c r="O35" s="813"/>
    </row>
    <row r="36" spans="1:15">
      <c r="A36" s="483">
        <v>25</v>
      </c>
      <c r="B36" s="494" t="s">
        <v>467</v>
      </c>
      <c r="C36" s="7">
        <v>1960</v>
      </c>
      <c r="D36" s="677">
        <v>1316.4767999999999</v>
      </c>
      <c r="E36" s="7">
        <v>1694</v>
      </c>
      <c r="F36" s="677">
        <v>1029</v>
      </c>
      <c r="G36" s="7">
        <v>106</v>
      </c>
      <c r="H36" s="677">
        <v>73.94</v>
      </c>
      <c r="I36" s="7">
        <v>189</v>
      </c>
      <c r="J36" s="677">
        <v>228</v>
      </c>
      <c r="K36" s="500">
        <v>0</v>
      </c>
      <c r="L36" s="817"/>
      <c r="M36" s="812"/>
      <c r="N36" s="817">
        <v>1832</v>
      </c>
      <c r="O36" s="813"/>
    </row>
    <row r="37" spans="1:15">
      <c r="A37" s="483">
        <v>26</v>
      </c>
      <c r="B37" s="494" t="s">
        <v>468</v>
      </c>
      <c r="C37" s="7">
        <v>1681</v>
      </c>
      <c r="D37" s="677">
        <v>1093.145</v>
      </c>
      <c r="E37" s="7">
        <v>1448</v>
      </c>
      <c r="F37" s="677">
        <v>911.1</v>
      </c>
      <c r="G37" s="7">
        <v>0</v>
      </c>
      <c r="H37" s="677">
        <v>0</v>
      </c>
      <c r="I37" s="7">
        <v>50</v>
      </c>
      <c r="J37" s="677">
        <v>56.18</v>
      </c>
      <c r="K37" s="500">
        <v>0</v>
      </c>
      <c r="L37" s="817"/>
      <c r="M37" s="812"/>
      <c r="N37" s="817">
        <v>1579</v>
      </c>
      <c r="O37" s="813"/>
    </row>
    <row r="38" spans="1:15">
      <c r="A38" s="483">
        <v>27</v>
      </c>
      <c r="B38" s="494" t="s">
        <v>469</v>
      </c>
      <c r="C38" s="7">
        <v>3222</v>
      </c>
      <c r="D38" s="677">
        <v>1994.8040000000001</v>
      </c>
      <c r="E38" s="7">
        <v>3095</v>
      </c>
      <c r="F38" s="677">
        <v>1913.84</v>
      </c>
      <c r="G38" s="7">
        <v>0</v>
      </c>
      <c r="H38" s="677">
        <v>0</v>
      </c>
      <c r="I38" s="7">
        <v>100</v>
      </c>
      <c r="J38" s="677">
        <v>114.94</v>
      </c>
      <c r="K38" s="500">
        <v>0</v>
      </c>
      <c r="L38" s="817"/>
      <c r="M38" s="812"/>
      <c r="N38" s="817">
        <v>3275</v>
      </c>
      <c r="O38" s="813"/>
    </row>
    <row r="39" spans="1:15">
      <c r="A39" s="483">
        <v>28</v>
      </c>
      <c r="B39" s="494" t="s">
        <v>470</v>
      </c>
      <c r="C39" s="7">
        <v>2413</v>
      </c>
      <c r="D39" s="677">
        <v>1474.1880000000001</v>
      </c>
      <c r="E39" s="7">
        <v>2000</v>
      </c>
      <c r="F39" s="677">
        <v>1219.6600000000001</v>
      </c>
      <c r="G39" s="7">
        <v>221</v>
      </c>
      <c r="H39" s="677">
        <v>362.48</v>
      </c>
      <c r="I39" s="7">
        <v>0</v>
      </c>
      <c r="J39" s="677">
        <v>0</v>
      </c>
      <c r="K39" s="500"/>
      <c r="L39" s="817"/>
      <c r="M39" s="812"/>
      <c r="N39" s="817">
        <v>2704</v>
      </c>
      <c r="O39" s="813"/>
    </row>
    <row r="40" spans="1:15">
      <c r="A40" s="483">
        <v>29</v>
      </c>
      <c r="B40" s="494" t="s">
        <v>490</v>
      </c>
      <c r="C40" s="7">
        <v>1568</v>
      </c>
      <c r="D40" s="677">
        <v>1127.549</v>
      </c>
      <c r="E40" s="7">
        <v>1530</v>
      </c>
      <c r="F40" s="677">
        <v>1010.02</v>
      </c>
      <c r="G40" s="7">
        <v>51</v>
      </c>
      <c r="H40" s="677">
        <v>64.73</v>
      </c>
      <c r="I40" s="7">
        <v>20</v>
      </c>
      <c r="J40" s="677">
        <v>39.950000000000003</v>
      </c>
      <c r="K40" s="500"/>
      <c r="L40" s="817"/>
      <c r="M40" s="812"/>
      <c r="N40" s="817">
        <v>1813</v>
      </c>
      <c r="O40" s="813"/>
    </row>
    <row r="41" spans="1:15">
      <c r="A41" s="483">
        <v>30</v>
      </c>
      <c r="B41" s="494" t="s">
        <v>471</v>
      </c>
      <c r="C41" s="7">
        <v>2294</v>
      </c>
      <c r="D41" s="677">
        <v>1482.8966</v>
      </c>
      <c r="E41" s="7">
        <v>1816</v>
      </c>
      <c r="F41" s="677">
        <v>1174.2</v>
      </c>
      <c r="G41" s="7">
        <v>226</v>
      </c>
      <c r="H41" s="677">
        <v>141.52000000000001</v>
      </c>
      <c r="I41" s="7">
        <v>236</v>
      </c>
      <c r="J41" s="677">
        <v>211.1</v>
      </c>
      <c r="K41" s="500">
        <v>0</v>
      </c>
      <c r="L41" s="817"/>
      <c r="M41" s="812"/>
      <c r="N41" s="817">
        <v>2517</v>
      </c>
      <c r="O41" s="813"/>
    </row>
    <row r="42" spans="1:15">
      <c r="A42" s="483">
        <v>31</v>
      </c>
      <c r="B42" s="494" t="s">
        <v>472</v>
      </c>
      <c r="C42" s="7">
        <v>1687</v>
      </c>
      <c r="D42" s="677">
        <v>1058.7640000000001</v>
      </c>
      <c r="E42" s="7">
        <v>1518</v>
      </c>
      <c r="F42" s="677">
        <v>929.68</v>
      </c>
      <c r="G42" s="7">
        <v>171</v>
      </c>
      <c r="H42" s="677">
        <v>174.75</v>
      </c>
      <c r="I42" s="7">
        <v>27</v>
      </c>
      <c r="J42" s="677">
        <v>13.09</v>
      </c>
      <c r="K42" s="500">
        <v>0</v>
      </c>
      <c r="L42" s="817"/>
      <c r="M42" s="812"/>
      <c r="N42" s="817">
        <v>1725</v>
      </c>
      <c r="O42" s="813"/>
    </row>
    <row r="43" spans="1:15">
      <c r="A43" s="483">
        <v>32</v>
      </c>
      <c r="B43" s="494" t="s">
        <v>473</v>
      </c>
      <c r="C43" s="7">
        <v>1257</v>
      </c>
      <c r="D43" s="677">
        <v>810.16399999999999</v>
      </c>
      <c r="E43" s="7">
        <v>1157</v>
      </c>
      <c r="F43" s="677">
        <v>741.2</v>
      </c>
      <c r="G43" s="7">
        <v>0</v>
      </c>
      <c r="H43" s="677">
        <v>0</v>
      </c>
      <c r="I43" s="7">
        <v>100</v>
      </c>
      <c r="J43" s="677">
        <v>114.94</v>
      </c>
      <c r="K43" s="500">
        <v>0</v>
      </c>
      <c r="L43" s="817"/>
      <c r="M43" s="812"/>
      <c r="N43" s="817">
        <v>1256</v>
      </c>
      <c r="O43" s="813"/>
    </row>
    <row r="44" spans="1:15">
      <c r="A44" s="483">
        <v>33</v>
      </c>
      <c r="B44" s="494" t="s">
        <v>474</v>
      </c>
      <c r="C44" s="7">
        <v>2063</v>
      </c>
      <c r="D44" s="677">
        <v>1420.2379999999998</v>
      </c>
      <c r="E44" s="7">
        <v>1845</v>
      </c>
      <c r="F44" s="677">
        <v>1262.1099999999999</v>
      </c>
      <c r="G44" s="7">
        <v>0</v>
      </c>
      <c r="H44" s="677">
        <v>0</v>
      </c>
      <c r="I44" s="7">
        <v>200</v>
      </c>
      <c r="J44" s="677">
        <v>229.87</v>
      </c>
      <c r="K44" s="500">
        <v>0</v>
      </c>
      <c r="L44" s="817"/>
      <c r="M44" s="812"/>
      <c r="N44" s="817">
        <v>2316</v>
      </c>
      <c r="O44" s="813"/>
    </row>
    <row r="45" spans="1:15">
      <c r="A45" s="483">
        <v>34</v>
      </c>
      <c r="B45" s="494" t="s">
        <v>475</v>
      </c>
      <c r="C45" s="7">
        <v>2190</v>
      </c>
      <c r="D45" s="677">
        <v>1446.8259999999998</v>
      </c>
      <c r="E45" s="7">
        <v>1911</v>
      </c>
      <c r="F45" s="677">
        <v>1213.3399999999999</v>
      </c>
      <c r="G45" s="7">
        <v>115</v>
      </c>
      <c r="H45" s="677">
        <v>69</v>
      </c>
      <c r="I45" s="7">
        <v>277</v>
      </c>
      <c r="J45" s="677">
        <v>367.99</v>
      </c>
      <c r="K45" s="500">
        <v>0</v>
      </c>
      <c r="L45" s="817"/>
      <c r="M45" s="812"/>
      <c r="N45" s="817">
        <v>2502</v>
      </c>
      <c r="O45" s="813"/>
    </row>
    <row r="46" spans="1:15">
      <c r="A46" s="483">
        <v>35</v>
      </c>
      <c r="B46" s="494" t="s">
        <v>476</v>
      </c>
      <c r="C46" s="7">
        <v>2369</v>
      </c>
      <c r="D46" s="677">
        <v>1545.8950000000002</v>
      </c>
      <c r="E46" s="7">
        <v>2000</v>
      </c>
      <c r="F46" s="677">
        <v>1311.02</v>
      </c>
      <c r="G46" s="7">
        <v>85</v>
      </c>
      <c r="H46" s="677">
        <v>51</v>
      </c>
      <c r="I46" s="7">
        <v>280</v>
      </c>
      <c r="J46" s="677">
        <v>321.43</v>
      </c>
      <c r="K46" s="500">
        <v>0</v>
      </c>
      <c r="L46" s="817"/>
      <c r="M46" s="812"/>
      <c r="N46" s="817">
        <v>2652</v>
      </c>
      <c r="O46" s="813"/>
    </row>
    <row r="47" spans="1:15">
      <c r="A47" s="483">
        <v>36</v>
      </c>
      <c r="B47" s="494" t="s">
        <v>491</v>
      </c>
      <c r="C47" s="7">
        <v>2079</v>
      </c>
      <c r="D47" s="677">
        <v>1170.0907999999999</v>
      </c>
      <c r="E47" s="7">
        <v>1655</v>
      </c>
      <c r="F47" s="677">
        <v>1015.2</v>
      </c>
      <c r="G47" s="7">
        <v>0</v>
      </c>
      <c r="H47" s="677">
        <v>0</v>
      </c>
      <c r="I47" s="7">
        <v>265</v>
      </c>
      <c r="J47" s="677">
        <v>279.72000000000003</v>
      </c>
      <c r="K47" s="500"/>
      <c r="L47" s="817"/>
      <c r="M47" s="812"/>
      <c r="N47" s="817">
        <v>2155</v>
      </c>
      <c r="O47" s="813"/>
    </row>
    <row r="48" spans="1:15">
      <c r="A48" s="483">
        <v>37</v>
      </c>
      <c r="B48" s="494" t="s">
        <v>477</v>
      </c>
      <c r="C48" s="7">
        <v>3845</v>
      </c>
      <c r="D48" s="677">
        <v>2256.5789999999997</v>
      </c>
      <c r="E48" s="7">
        <v>3797</v>
      </c>
      <c r="F48" s="677">
        <v>2224.1999999999998</v>
      </c>
      <c r="G48" s="7">
        <v>0</v>
      </c>
      <c r="H48" s="677">
        <v>0</v>
      </c>
      <c r="I48" s="7">
        <v>48</v>
      </c>
      <c r="J48" s="677">
        <v>53.97</v>
      </c>
      <c r="K48" s="500">
        <v>0</v>
      </c>
      <c r="L48" s="817"/>
      <c r="M48" s="812"/>
      <c r="N48" s="817">
        <v>3814</v>
      </c>
      <c r="O48" s="813"/>
    </row>
    <row r="49" spans="1:15">
      <c r="A49" s="483">
        <v>38</v>
      </c>
      <c r="B49" s="494" t="s">
        <v>478</v>
      </c>
      <c r="C49" s="7">
        <v>3106</v>
      </c>
      <c r="D49" s="677">
        <v>2002.2791199999999</v>
      </c>
      <c r="E49" s="7">
        <v>2895</v>
      </c>
      <c r="F49" s="677">
        <v>1783.9</v>
      </c>
      <c r="G49" s="7">
        <v>11</v>
      </c>
      <c r="H49" s="677">
        <v>16.940000000000001</v>
      </c>
      <c r="I49" s="7">
        <v>58</v>
      </c>
      <c r="J49" s="677">
        <v>66.5</v>
      </c>
      <c r="K49" s="500">
        <v>0</v>
      </c>
      <c r="L49" s="817"/>
      <c r="M49" s="812"/>
      <c r="N49" s="817">
        <v>3120</v>
      </c>
      <c r="O49" s="813"/>
    </row>
    <row r="50" spans="1:15">
      <c r="A50" s="483">
        <v>39</v>
      </c>
      <c r="B50" s="494" t="s">
        <v>479</v>
      </c>
      <c r="C50" s="7">
        <v>3275</v>
      </c>
      <c r="D50" s="677">
        <v>2080.7560000000003</v>
      </c>
      <c r="E50" s="7">
        <v>2673</v>
      </c>
      <c r="F50" s="677">
        <v>1544.88</v>
      </c>
      <c r="G50" s="7">
        <v>37</v>
      </c>
      <c r="H50" s="677">
        <v>42.88</v>
      </c>
      <c r="I50" s="7">
        <v>901</v>
      </c>
      <c r="J50" s="677">
        <v>761.49</v>
      </c>
      <c r="K50" s="500">
        <v>0</v>
      </c>
      <c r="L50" s="817"/>
      <c r="M50" s="812"/>
      <c r="N50" s="817">
        <v>3589</v>
      </c>
      <c r="O50" s="813"/>
    </row>
    <row r="51" spans="1:15">
      <c r="A51" s="483">
        <v>40</v>
      </c>
      <c r="B51" s="494" t="s">
        <v>480</v>
      </c>
      <c r="C51" s="7">
        <v>1902</v>
      </c>
      <c r="D51" s="677">
        <v>1362.1680000000001</v>
      </c>
      <c r="E51" s="7">
        <v>1595</v>
      </c>
      <c r="F51" s="677">
        <v>1090.4000000000001</v>
      </c>
      <c r="G51" s="7">
        <v>58</v>
      </c>
      <c r="H51" s="677">
        <v>89.32</v>
      </c>
      <c r="I51" s="7">
        <v>200</v>
      </c>
      <c r="J51" s="677">
        <v>230.07</v>
      </c>
      <c r="K51" s="500">
        <v>0</v>
      </c>
      <c r="L51" s="817"/>
      <c r="M51" s="812"/>
      <c r="N51" s="817">
        <v>2021</v>
      </c>
      <c r="O51" s="813"/>
    </row>
    <row r="52" spans="1:15" s="9" customFormat="1">
      <c r="A52" s="483">
        <v>41</v>
      </c>
      <c r="B52" s="494" t="s">
        <v>481</v>
      </c>
      <c r="C52" s="7">
        <v>2920</v>
      </c>
      <c r="D52" s="677">
        <v>1815.3409999999999</v>
      </c>
      <c r="E52" s="7">
        <v>2784</v>
      </c>
      <c r="F52" s="677">
        <v>1678.8</v>
      </c>
      <c r="G52" s="7">
        <v>65</v>
      </c>
      <c r="H52" s="677">
        <v>99.16</v>
      </c>
      <c r="I52" s="7">
        <v>25</v>
      </c>
      <c r="J52" s="677">
        <v>28.74</v>
      </c>
      <c r="K52" s="500">
        <v>0</v>
      </c>
      <c r="L52" s="817"/>
      <c r="M52" s="812"/>
      <c r="N52" s="817">
        <v>2882</v>
      </c>
      <c r="O52" s="813"/>
    </row>
    <row r="53" spans="1:15" s="9" customFormat="1">
      <c r="A53" s="483">
        <v>42</v>
      </c>
      <c r="B53" s="494" t="s">
        <v>482</v>
      </c>
      <c r="C53" s="7">
        <v>1963</v>
      </c>
      <c r="D53" s="677">
        <v>1202.5796</v>
      </c>
      <c r="E53" s="7">
        <v>1821</v>
      </c>
      <c r="F53" s="677">
        <v>1102.95</v>
      </c>
      <c r="G53" s="7">
        <v>58</v>
      </c>
      <c r="H53" s="677">
        <v>116</v>
      </c>
      <c r="I53" s="7">
        <v>1007</v>
      </c>
      <c r="J53" s="677">
        <v>704.18</v>
      </c>
      <c r="K53" s="500">
        <v>0</v>
      </c>
      <c r="L53" s="817"/>
      <c r="M53" s="812"/>
      <c r="N53" s="817">
        <v>2122</v>
      </c>
      <c r="O53" s="813"/>
    </row>
    <row r="54" spans="1:15" s="9" customFormat="1">
      <c r="A54" s="483">
        <v>43</v>
      </c>
      <c r="B54" s="494" t="s">
        <v>483</v>
      </c>
      <c r="C54" s="7">
        <v>1966</v>
      </c>
      <c r="D54" s="677">
        <v>1179.5999999999999</v>
      </c>
      <c r="E54" s="7">
        <v>1810</v>
      </c>
      <c r="F54" s="677">
        <v>1086</v>
      </c>
      <c r="G54" s="7">
        <v>4</v>
      </c>
      <c r="H54" s="677">
        <v>2.4</v>
      </c>
      <c r="I54" s="7">
        <v>109</v>
      </c>
      <c r="J54" s="677">
        <v>65.400000000000006</v>
      </c>
      <c r="K54" s="500">
        <v>0</v>
      </c>
      <c r="L54" s="817"/>
      <c r="N54" s="817">
        <v>1252</v>
      </c>
      <c r="O54" s="813"/>
    </row>
    <row r="55" spans="1:15" s="9" customFormat="1">
      <c r="A55" s="483">
        <v>44</v>
      </c>
      <c r="B55" s="494" t="s">
        <v>484</v>
      </c>
      <c r="C55" s="7">
        <v>1155</v>
      </c>
      <c r="D55" s="677">
        <v>661.36400000000003</v>
      </c>
      <c r="E55" s="7">
        <v>986</v>
      </c>
      <c r="F55" s="677">
        <v>419.3</v>
      </c>
      <c r="G55" s="7">
        <v>129</v>
      </c>
      <c r="H55" s="677">
        <v>77.400000000000006</v>
      </c>
      <c r="I55" s="7">
        <v>249</v>
      </c>
      <c r="J55" s="677">
        <v>337.82</v>
      </c>
      <c r="K55" s="500">
        <v>0</v>
      </c>
      <c r="L55" s="817"/>
      <c r="M55" s="812"/>
      <c r="N55" s="817">
        <v>1162</v>
      </c>
      <c r="O55" s="813"/>
    </row>
    <row r="56" spans="1:15" s="9" customFormat="1">
      <c r="A56" s="483">
        <v>45</v>
      </c>
      <c r="B56" s="494" t="s">
        <v>485</v>
      </c>
      <c r="C56" s="7">
        <v>3075</v>
      </c>
      <c r="D56" s="677">
        <v>1684.4580000000001</v>
      </c>
      <c r="E56" s="7">
        <v>2437</v>
      </c>
      <c r="F56" s="677">
        <v>1456</v>
      </c>
      <c r="G56" s="7">
        <v>90</v>
      </c>
      <c r="H56" s="677">
        <v>61.48</v>
      </c>
      <c r="I56" s="7">
        <v>310</v>
      </c>
      <c r="J56" s="677">
        <v>309.55</v>
      </c>
      <c r="K56" s="500">
        <v>0</v>
      </c>
      <c r="L56" s="817"/>
      <c r="N56" s="817">
        <v>2970</v>
      </c>
      <c r="O56" s="813"/>
    </row>
    <row r="57" spans="1:15" s="9" customFormat="1">
      <c r="A57" s="483">
        <v>46</v>
      </c>
      <c r="B57" s="494" t="s">
        <v>486</v>
      </c>
      <c r="C57" s="7">
        <v>2497</v>
      </c>
      <c r="D57" s="677">
        <v>1446.5219999999999</v>
      </c>
      <c r="E57" s="7">
        <v>2016</v>
      </c>
      <c r="F57" s="677">
        <v>1260</v>
      </c>
      <c r="G57" s="7">
        <v>0</v>
      </c>
      <c r="H57" s="677">
        <v>0</v>
      </c>
      <c r="I57" s="7">
        <v>1680</v>
      </c>
      <c r="J57" s="677">
        <v>229.8</v>
      </c>
      <c r="K57" s="500">
        <v>0</v>
      </c>
      <c r="L57" s="817"/>
      <c r="N57" s="817">
        <v>2290</v>
      </c>
      <c r="O57" s="813"/>
    </row>
    <row r="58" spans="1:15" s="9" customFormat="1">
      <c r="A58" s="483">
        <v>47</v>
      </c>
      <c r="B58" s="494" t="s">
        <v>487</v>
      </c>
      <c r="C58" s="7">
        <v>1860</v>
      </c>
      <c r="D58" s="677">
        <v>1129.4459999999999</v>
      </c>
      <c r="E58" s="7">
        <v>1602</v>
      </c>
      <c r="F58" s="677">
        <v>972.40000000000009</v>
      </c>
      <c r="G58" s="7">
        <v>98</v>
      </c>
      <c r="H58" s="677">
        <v>58.8</v>
      </c>
      <c r="I58" s="7">
        <v>150</v>
      </c>
      <c r="J58" s="677">
        <v>172.41</v>
      </c>
      <c r="K58" s="500">
        <v>0</v>
      </c>
      <c r="L58" s="817"/>
      <c r="M58" s="812"/>
      <c r="N58" s="817">
        <v>2015</v>
      </c>
      <c r="O58" s="813"/>
    </row>
    <row r="59" spans="1:15" s="9" customFormat="1">
      <c r="A59" s="483">
        <v>48</v>
      </c>
      <c r="B59" s="494" t="s">
        <v>492</v>
      </c>
      <c r="C59" s="7">
        <v>2280</v>
      </c>
      <c r="D59" s="677">
        <v>1422.0840000000001</v>
      </c>
      <c r="E59" s="7">
        <v>2150</v>
      </c>
      <c r="F59" s="677">
        <v>1312.82</v>
      </c>
      <c r="G59" s="7">
        <v>110</v>
      </c>
      <c r="H59" s="677">
        <v>130.34</v>
      </c>
      <c r="I59" s="7">
        <v>0</v>
      </c>
      <c r="J59" s="677">
        <v>0</v>
      </c>
      <c r="K59" s="500">
        <v>0</v>
      </c>
      <c r="L59" s="817"/>
      <c r="M59" s="812"/>
      <c r="N59" s="817">
        <v>2300</v>
      </c>
      <c r="O59" s="813"/>
    </row>
    <row r="60" spans="1:15" s="9" customFormat="1">
      <c r="A60" s="483">
        <v>49</v>
      </c>
      <c r="B60" s="494" t="s">
        <v>493</v>
      </c>
      <c r="C60" s="7">
        <v>2179</v>
      </c>
      <c r="D60" s="677">
        <v>1328.403</v>
      </c>
      <c r="E60" s="7">
        <v>1642</v>
      </c>
      <c r="F60" s="677">
        <v>935</v>
      </c>
      <c r="G60" s="7">
        <v>34</v>
      </c>
      <c r="H60" s="677">
        <v>20.399999999999999</v>
      </c>
      <c r="I60" s="7">
        <v>274</v>
      </c>
      <c r="J60" s="677">
        <v>295.77999999999997</v>
      </c>
      <c r="K60" s="500">
        <v>2</v>
      </c>
      <c r="L60" s="817"/>
      <c r="M60" s="812"/>
      <c r="N60" s="817">
        <v>2155</v>
      </c>
      <c r="O60" s="813"/>
    </row>
    <row r="61" spans="1:15" s="9" customFormat="1">
      <c r="A61" s="483">
        <v>50</v>
      </c>
      <c r="B61" s="494" t="s">
        <v>488</v>
      </c>
      <c r="C61" s="7">
        <v>1046</v>
      </c>
      <c r="D61" s="677">
        <v>634.02600000000007</v>
      </c>
      <c r="E61" s="7">
        <v>892</v>
      </c>
      <c r="F61" s="677">
        <v>531.19000000000005</v>
      </c>
      <c r="G61" s="7">
        <v>150</v>
      </c>
      <c r="H61" s="677">
        <v>172.41</v>
      </c>
      <c r="I61" s="7">
        <v>0</v>
      </c>
      <c r="J61" s="677">
        <v>0</v>
      </c>
      <c r="K61" s="500">
        <v>0</v>
      </c>
      <c r="L61" s="817"/>
      <c r="M61" s="812"/>
      <c r="N61" s="817">
        <v>1180</v>
      </c>
      <c r="O61" s="813"/>
    </row>
    <row r="62" spans="1:15" s="9" customFormat="1">
      <c r="A62" s="483">
        <v>51</v>
      </c>
      <c r="B62" s="494" t="s">
        <v>494</v>
      </c>
      <c r="C62" s="7">
        <v>2358</v>
      </c>
      <c r="D62" s="677">
        <v>1325.9279999999999</v>
      </c>
      <c r="E62" s="7">
        <v>1765</v>
      </c>
      <c r="F62" s="677">
        <v>1084.2</v>
      </c>
      <c r="G62" s="7">
        <v>58</v>
      </c>
      <c r="H62" s="677">
        <v>34.799999999999997</v>
      </c>
      <c r="I62" s="7">
        <v>310</v>
      </c>
      <c r="J62" s="677">
        <v>296.25</v>
      </c>
      <c r="K62" s="500">
        <v>0</v>
      </c>
      <c r="L62" s="817"/>
      <c r="M62" s="812"/>
      <c r="N62" s="817">
        <v>2629</v>
      </c>
      <c r="O62" s="813"/>
    </row>
    <row r="63" spans="1:15" s="918" customFormat="1">
      <c r="A63" s="912" t="s">
        <v>9</v>
      </c>
      <c r="B63" s="243"/>
      <c r="C63" s="724">
        <v>103401</v>
      </c>
      <c r="D63" s="913">
        <v>66147.850000000006</v>
      </c>
      <c r="E63" s="724">
        <v>93838</v>
      </c>
      <c r="F63" s="913">
        <v>56663.569999999992</v>
      </c>
      <c r="G63" s="724">
        <v>4800</v>
      </c>
      <c r="H63" s="913">
        <v>3572.3</v>
      </c>
      <c r="I63" s="724">
        <v>4763</v>
      </c>
      <c r="J63" s="913">
        <v>5911.98</v>
      </c>
      <c r="K63" s="914"/>
      <c r="L63" s="915"/>
      <c r="M63" s="916"/>
      <c r="N63" s="915">
        <f>SUM(N12:N62)</f>
        <v>111185</v>
      </c>
      <c r="O63" s="917"/>
    </row>
    <row r="64" spans="1:15" s="9" customFormat="1">
      <c r="A64" s="503" t="s">
        <v>851</v>
      </c>
      <c r="N64" s="1137">
        <v>3701</v>
      </c>
    </row>
    <row r="65" spans="1:16" s="9" customFormat="1">
      <c r="A65" s="503"/>
      <c r="F65" s="812"/>
      <c r="H65" s="812"/>
      <c r="J65" s="812"/>
      <c r="N65" s="817">
        <f>N63-N64</f>
        <v>107484</v>
      </c>
    </row>
    <row r="66" spans="1:16" s="9" customFormat="1">
      <c r="A66" s="503"/>
      <c r="F66" s="812"/>
      <c r="H66" s="812"/>
      <c r="J66" s="812"/>
    </row>
    <row r="67" spans="1:16" s="9" customFormat="1">
      <c r="A67" s="503"/>
    </row>
    <row r="68" spans="1:16" s="285" customFormat="1" ht="13.9" customHeight="1">
      <c r="B68" s="64"/>
      <c r="C68" s="64"/>
      <c r="D68" s="64"/>
      <c r="E68" s="64"/>
      <c r="F68" s="64"/>
      <c r="G68" s="64"/>
      <c r="H68" s="64"/>
      <c r="I68" s="1152" t="s">
        <v>6</v>
      </c>
      <c r="J68" s="1152"/>
      <c r="K68" s="64"/>
      <c r="L68" s="64"/>
      <c r="M68" s="64"/>
      <c r="N68" s="1138">
        <f>N65-C63</f>
        <v>4083</v>
      </c>
      <c r="O68" s="64"/>
      <c r="P68" s="64"/>
    </row>
    <row r="69" spans="1:16" s="285" customFormat="1" ht="13.15" customHeight="1">
      <c r="A69" s="1153" t="s">
        <v>7</v>
      </c>
      <c r="B69" s="1153"/>
      <c r="C69" s="1153"/>
      <c r="D69" s="1153"/>
      <c r="E69" s="1153"/>
      <c r="F69" s="1153"/>
      <c r="G69" s="1153"/>
      <c r="H69" s="1153"/>
      <c r="I69" s="1153"/>
      <c r="J69" s="1153"/>
      <c r="K69" s="64"/>
      <c r="L69" s="64"/>
      <c r="M69" s="64"/>
      <c r="N69" s="64"/>
      <c r="O69" s="64"/>
      <c r="P69" s="64"/>
    </row>
    <row r="70" spans="1:16" s="285" customFormat="1" ht="13.15" customHeight="1">
      <c r="A70" s="1153" t="s">
        <v>10</v>
      </c>
      <c r="B70" s="1153"/>
      <c r="C70" s="1153"/>
      <c r="D70" s="1153"/>
      <c r="E70" s="1153"/>
      <c r="F70" s="1153"/>
      <c r="G70" s="1153"/>
      <c r="H70" s="1153"/>
      <c r="I70" s="1153"/>
      <c r="J70" s="1153"/>
      <c r="K70" s="64"/>
      <c r="L70" s="64"/>
      <c r="M70" s="64"/>
      <c r="N70" s="64"/>
      <c r="O70" s="64"/>
      <c r="P70" s="64"/>
    </row>
    <row r="71" spans="1:16" s="285" customFormat="1">
      <c r="A71" s="11" t="s">
        <v>13</v>
      </c>
      <c r="B71" s="11"/>
      <c r="C71" s="11"/>
      <c r="D71" s="11"/>
      <c r="E71" s="11"/>
      <c r="F71" s="11"/>
      <c r="H71" s="1147" t="s">
        <v>845</v>
      </c>
      <c r="I71" s="1147"/>
    </row>
    <row r="72" spans="1:16" s="285" customFormat="1">
      <c r="A72" s="11"/>
    </row>
    <row r="73" spans="1:16">
      <c r="A73" s="1234"/>
      <c r="B73" s="1234"/>
      <c r="C73" s="1234"/>
      <c r="D73" s="1234"/>
      <c r="E73" s="1234"/>
      <c r="F73" s="1234"/>
      <c r="G73" s="1234"/>
      <c r="H73" s="1234"/>
      <c r="I73" s="1234"/>
      <c r="J73" s="1234"/>
    </row>
  </sheetData>
  <mergeCells count="21">
    <mergeCell ref="A7:B7"/>
    <mergeCell ref="E7:H7"/>
    <mergeCell ref="I7:K7"/>
    <mergeCell ref="D1:E1"/>
    <mergeCell ref="I1:J1"/>
    <mergeCell ref="A2:J2"/>
    <mergeCell ref="A3:J3"/>
    <mergeCell ref="A5:K5"/>
    <mergeCell ref="A73:J73"/>
    <mergeCell ref="C8:J8"/>
    <mergeCell ref="A9:A10"/>
    <mergeCell ref="B9:B10"/>
    <mergeCell ref="C9:D9"/>
    <mergeCell ref="E9:F9"/>
    <mergeCell ref="G9:H9"/>
    <mergeCell ref="I9:J9"/>
    <mergeCell ref="K9:K10"/>
    <mergeCell ref="I68:J68"/>
    <mergeCell ref="A69:J69"/>
    <mergeCell ref="A70:J70"/>
    <mergeCell ref="H71:I7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view="pageBreakPreview" topLeftCell="A4" zoomScale="90" zoomScaleSheetLayoutView="90" workbookViewId="0">
      <selection activeCell="D12" sqref="D12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  <col min="258" max="258" width="19" customWidth="1"/>
    <col min="259" max="259" width="15.140625" customWidth="1"/>
    <col min="260" max="260" width="15.85546875" customWidth="1"/>
    <col min="261" max="261" width="9.85546875" customWidth="1"/>
    <col min="262" max="262" width="13.5703125" customWidth="1"/>
    <col min="263" max="263" width="9.7109375" customWidth="1"/>
    <col min="264" max="264" width="10.42578125" customWidth="1"/>
    <col min="265" max="265" width="15.28515625" customWidth="1"/>
    <col min="266" max="266" width="19.28515625" customWidth="1"/>
    <col min="267" max="267" width="15" customWidth="1"/>
    <col min="514" max="514" width="19" customWidth="1"/>
    <col min="515" max="515" width="15.140625" customWidth="1"/>
    <col min="516" max="516" width="15.85546875" customWidth="1"/>
    <col min="517" max="517" width="9.85546875" customWidth="1"/>
    <col min="518" max="518" width="13.5703125" customWidth="1"/>
    <col min="519" max="519" width="9.7109375" customWidth="1"/>
    <col min="520" max="520" width="10.42578125" customWidth="1"/>
    <col min="521" max="521" width="15.28515625" customWidth="1"/>
    <col min="522" max="522" width="19.28515625" customWidth="1"/>
    <col min="523" max="523" width="15" customWidth="1"/>
    <col min="770" max="770" width="19" customWidth="1"/>
    <col min="771" max="771" width="15.140625" customWidth="1"/>
    <col min="772" max="772" width="15.85546875" customWidth="1"/>
    <col min="773" max="773" width="9.85546875" customWidth="1"/>
    <col min="774" max="774" width="13.5703125" customWidth="1"/>
    <col min="775" max="775" width="9.7109375" customWidth="1"/>
    <col min="776" max="776" width="10.42578125" customWidth="1"/>
    <col min="777" max="777" width="15.28515625" customWidth="1"/>
    <col min="778" max="778" width="19.28515625" customWidth="1"/>
    <col min="779" max="779" width="15" customWidth="1"/>
    <col min="1026" max="1026" width="19" customWidth="1"/>
    <col min="1027" max="1027" width="15.140625" customWidth="1"/>
    <col min="1028" max="1028" width="15.85546875" customWidth="1"/>
    <col min="1029" max="1029" width="9.85546875" customWidth="1"/>
    <col min="1030" max="1030" width="13.5703125" customWidth="1"/>
    <col min="1031" max="1031" width="9.7109375" customWidth="1"/>
    <col min="1032" max="1032" width="10.42578125" customWidth="1"/>
    <col min="1033" max="1033" width="15.28515625" customWidth="1"/>
    <col min="1034" max="1034" width="19.28515625" customWidth="1"/>
    <col min="1035" max="1035" width="15" customWidth="1"/>
    <col min="1282" max="1282" width="19" customWidth="1"/>
    <col min="1283" max="1283" width="15.140625" customWidth="1"/>
    <col min="1284" max="1284" width="15.85546875" customWidth="1"/>
    <col min="1285" max="1285" width="9.85546875" customWidth="1"/>
    <col min="1286" max="1286" width="13.5703125" customWidth="1"/>
    <col min="1287" max="1287" width="9.7109375" customWidth="1"/>
    <col min="1288" max="1288" width="10.42578125" customWidth="1"/>
    <col min="1289" max="1289" width="15.28515625" customWidth="1"/>
    <col min="1290" max="1290" width="19.28515625" customWidth="1"/>
    <col min="1291" max="1291" width="15" customWidth="1"/>
    <col min="1538" max="1538" width="19" customWidth="1"/>
    <col min="1539" max="1539" width="15.140625" customWidth="1"/>
    <col min="1540" max="1540" width="15.85546875" customWidth="1"/>
    <col min="1541" max="1541" width="9.85546875" customWidth="1"/>
    <col min="1542" max="1542" width="13.5703125" customWidth="1"/>
    <col min="1543" max="1543" width="9.7109375" customWidth="1"/>
    <col min="1544" max="1544" width="10.42578125" customWidth="1"/>
    <col min="1545" max="1545" width="15.28515625" customWidth="1"/>
    <col min="1546" max="1546" width="19.28515625" customWidth="1"/>
    <col min="1547" max="1547" width="15" customWidth="1"/>
    <col min="1794" max="1794" width="19" customWidth="1"/>
    <col min="1795" max="1795" width="15.140625" customWidth="1"/>
    <col min="1796" max="1796" width="15.85546875" customWidth="1"/>
    <col min="1797" max="1797" width="9.85546875" customWidth="1"/>
    <col min="1798" max="1798" width="13.5703125" customWidth="1"/>
    <col min="1799" max="1799" width="9.7109375" customWidth="1"/>
    <col min="1800" max="1800" width="10.42578125" customWidth="1"/>
    <col min="1801" max="1801" width="15.28515625" customWidth="1"/>
    <col min="1802" max="1802" width="19.28515625" customWidth="1"/>
    <col min="1803" max="1803" width="15" customWidth="1"/>
    <col min="2050" max="2050" width="19" customWidth="1"/>
    <col min="2051" max="2051" width="15.140625" customWidth="1"/>
    <col min="2052" max="2052" width="15.85546875" customWidth="1"/>
    <col min="2053" max="2053" width="9.85546875" customWidth="1"/>
    <col min="2054" max="2054" width="13.5703125" customWidth="1"/>
    <col min="2055" max="2055" width="9.7109375" customWidth="1"/>
    <col min="2056" max="2056" width="10.42578125" customWidth="1"/>
    <col min="2057" max="2057" width="15.28515625" customWidth="1"/>
    <col min="2058" max="2058" width="19.28515625" customWidth="1"/>
    <col min="2059" max="2059" width="15" customWidth="1"/>
    <col min="2306" max="2306" width="19" customWidth="1"/>
    <col min="2307" max="2307" width="15.140625" customWidth="1"/>
    <col min="2308" max="2308" width="15.85546875" customWidth="1"/>
    <col min="2309" max="2309" width="9.85546875" customWidth="1"/>
    <col min="2310" max="2310" width="13.5703125" customWidth="1"/>
    <col min="2311" max="2311" width="9.7109375" customWidth="1"/>
    <col min="2312" max="2312" width="10.42578125" customWidth="1"/>
    <col min="2313" max="2313" width="15.28515625" customWidth="1"/>
    <col min="2314" max="2314" width="19.28515625" customWidth="1"/>
    <col min="2315" max="2315" width="15" customWidth="1"/>
    <col min="2562" max="2562" width="19" customWidth="1"/>
    <col min="2563" max="2563" width="15.140625" customWidth="1"/>
    <col min="2564" max="2564" width="15.85546875" customWidth="1"/>
    <col min="2565" max="2565" width="9.85546875" customWidth="1"/>
    <col min="2566" max="2566" width="13.5703125" customWidth="1"/>
    <col min="2567" max="2567" width="9.7109375" customWidth="1"/>
    <col min="2568" max="2568" width="10.42578125" customWidth="1"/>
    <col min="2569" max="2569" width="15.28515625" customWidth="1"/>
    <col min="2570" max="2570" width="19.28515625" customWidth="1"/>
    <col min="2571" max="2571" width="15" customWidth="1"/>
    <col min="2818" max="2818" width="19" customWidth="1"/>
    <col min="2819" max="2819" width="15.140625" customWidth="1"/>
    <col min="2820" max="2820" width="15.85546875" customWidth="1"/>
    <col min="2821" max="2821" width="9.85546875" customWidth="1"/>
    <col min="2822" max="2822" width="13.5703125" customWidth="1"/>
    <col min="2823" max="2823" width="9.7109375" customWidth="1"/>
    <col min="2824" max="2824" width="10.42578125" customWidth="1"/>
    <col min="2825" max="2825" width="15.28515625" customWidth="1"/>
    <col min="2826" max="2826" width="19.28515625" customWidth="1"/>
    <col min="2827" max="2827" width="15" customWidth="1"/>
    <col min="3074" max="3074" width="19" customWidth="1"/>
    <col min="3075" max="3075" width="15.140625" customWidth="1"/>
    <col min="3076" max="3076" width="15.85546875" customWidth="1"/>
    <col min="3077" max="3077" width="9.85546875" customWidth="1"/>
    <col min="3078" max="3078" width="13.5703125" customWidth="1"/>
    <col min="3079" max="3079" width="9.7109375" customWidth="1"/>
    <col min="3080" max="3080" width="10.42578125" customWidth="1"/>
    <col min="3081" max="3081" width="15.28515625" customWidth="1"/>
    <col min="3082" max="3082" width="19.28515625" customWidth="1"/>
    <col min="3083" max="3083" width="15" customWidth="1"/>
    <col min="3330" max="3330" width="19" customWidth="1"/>
    <col min="3331" max="3331" width="15.140625" customWidth="1"/>
    <col min="3332" max="3332" width="15.85546875" customWidth="1"/>
    <col min="3333" max="3333" width="9.85546875" customWidth="1"/>
    <col min="3334" max="3334" width="13.5703125" customWidth="1"/>
    <col min="3335" max="3335" width="9.7109375" customWidth="1"/>
    <col min="3336" max="3336" width="10.42578125" customWidth="1"/>
    <col min="3337" max="3337" width="15.28515625" customWidth="1"/>
    <col min="3338" max="3338" width="19.28515625" customWidth="1"/>
    <col min="3339" max="3339" width="15" customWidth="1"/>
    <col min="3586" max="3586" width="19" customWidth="1"/>
    <col min="3587" max="3587" width="15.140625" customWidth="1"/>
    <col min="3588" max="3588" width="15.85546875" customWidth="1"/>
    <col min="3589" max="3589" width="9.85546875" customWidth="1"/>
    <col min="3590" max="3590" width="13.5703125" customWidth="1"/>
    <col min="3591" max="3591" width="9.7109375" customWidth="1"/>
    <col min="3592" max="3592" width="10.42578125" customWidth="1"/>
    <col min="3593" max="3593" width="15.28515625" customWidth="1"/>
    <col min="3594" max="3594" width="19.28515625" customWidth="1"/>
    <col min="3595" max="3595" width="15" customWidth="1"/>
    <col min="3842" max="3842" width="19" customWidth="1"/>
    <col min="3843" max="3843" width="15.140625" customWidth="1"/>
    <col min="3844" max="3844" width="15.85546875" customWidth="1"/>
    <col min="3845" max="3845" width="9.85546875" customWidth="1"/>
    <col min="3846" max="3846" width="13.5703125" customWidth="1"/>
    <col min="3847" max="3847" width="9.7109375" customWidth="1"/>
    <col min="3848" max="3848" width="10.42578125" customWidth="1"/>
    <col min="3849" max="3849" width="15.28515625" customWidth="1"/>
    <col min="3850" max="3850" width="19.28515625" customWidth="1"/>
    <col min="3851" max="3851" width="15" customWidth="1"/>
    <col min="4098" max="4098" width="19" customWidth="1"/>
    <col min="4099" max="4099" width="15.140625" customWidth="1"/>
    <col min="4100" max="4100" width="15.85546875" customWidth="1"/>
    <col min="4101" max="4101" width="9.85546875" customWidth="1"/>
    <col min="4102" max="4102" width="13.5703125" customWidth="1"/>
    <col min="4103" max="4103" width="9.7109375" customWidth="1"/>
    <col min="4104" max="4104" width="10.42578125" customWidth="1"/>
    <col min="4105" max="4105" width="15.28515625" customWidth="1"/>
    <col min="4106" max="4106" width="19.28515625" customWidth="1"/>
    <col min="4107" max="4107" width="15" customWidth="1"/>
    <col min="4354" max="4354" width="19" customWidth="1"/>
    <col min="4355" max="4355" width="15.140625" customWidth="1"/>
    <col min="4356" max="4356" width="15.85546875" customWidth="1"/>
    <col min="4357" max="4357" width="9.85546875" customWidth="1"/>
    <col min="4358" max="4358" width="13.5703125" customWidth="1"/>
    <col min="4359" max="4359" width="9.7109375" customWidth="1"/>
    <col min="4360" max="4360" width="10.42578125" customWidth="1"/>
    <col min="4361" max="4361" width="15.28515625" customWidth="1"/>
    <col min="4362" max="4362" width="19.28515625" customWidth="1"/>
    <col min="4363" max="4363" width="15" customWidth="1"/>
    <col min="4610" max="4610" width="19" customWidth="1"/>
    <col min="4611" max="4611" width="15.140625" customWidth="1"/>
    <col min="4612" max="4612" width="15.85546875" customWidth="1"/>
    <col min="4613" max="4613" width="9.85546875" customWidth="1"/>
    <col min="4614" max="4614" width="13.5703125" customWidth="1"/>
    <col min="4615" max="4615" width="9.7109375" customWidth="1"/>
    <col min="4616" max="4616" width="10.42578125" customWidth="1"/>
    <col min="4617" max="4617" width="15.28515625" customWidth="1"/>
    <col min="4618" max="4618" width="19.28515625" customWidth="1"/>
    <col min="4619" max="4619" width="15" customWidth="1"/>
    <col min="4866" max="4866" width="19" customWidth="1"/>
    <col min="4867" max="4867" width="15.140625" customWidth="1"/>
    <col min="4868" max="4868" width="15.85546875" customWidth="1"/>
    <col min="4869" max="4869" width="9.85546875" customWidth="1"/>
    <col min="4870" max="4870" width="13.5703125" customWidth="1"/>
    <col min="4871" max="4871" width="9.7109375" customWidth="1"/>
    <col min="4872" max="4872" width="10.42578125" customWidth="1"/>
    <col min="4873" max="4873" width="15.28515625" customWidth="1"/>
    <col min="4874" max="4874" width="19.28515625" customWidth="1"/>
    <col min="4875" max="4875" width="15" customWidth="1"/>
    <col min="5122" max="5122" width="19" customWidth="1"/>
    <col min="5123" max="5123" width="15.140625" customWidth="1"/>
    <col min="5124" max="5124" width="15.85546875" customWidth="1"/>
    <col min="5125" max="5125" width="9.85546875" customWidth="1"/>
    <col min="5126" max="5126" width="13.5703125" customWidth="1"/>
    <col min="5127" max="5127" width="9.7109375" customWidth="1"/>
    <col min="5128" max="5128" width="10.42578125" customWidth="1"/>
    <col min="5129" max="5129" width="15.28515625" customWidth="1"/>
    <col min="5130" max="5130" width="19.28515625" customWidth="1"/>
    <col min="5131" max="5131" width="15" customWidth="1"/>
    <col min="5378" max="5378" width="19" customWidth="1"/>
    <col min="5379" max="5379" width="15.140625" customWidth="1"/>
    <col min="5380" max="5380" width="15.85546875" customWidth="1"/>
    <col min="5381" max="5381" width="9.85546875" customWidth="1"/>
    <col min="5382" max="5382" width="13.5703125" customWidth="1"/>
    <col min="5383" max="5383" width="9.7109375" customWidth="1"/>
    <col min="5384" max="5384" width="10.42578125" customWidth="1"/>
    <col min="5385" max="5385" width="15.28515625" customWidth="1"/>
    <col min="5386" max="5386" width="19.28515625" customWidth="1"/>
    <col min="5387" max="5387" width="15" customWidth="1"/>
    <col min="5634" max="5634" width="19" customWidth="1"/>
    <col min="5635" max="5635" width="15.140625" customWidth="1"/>
    <col min="5636" max="5636" width="15.85546875" customWidth="1"/>
    <col min="5637" max="5637" width="9.85546875" customWidth="1"/>
    <col min="5638" max="5638" width="13.5703125" customWidth="1"/>
    <col min="5639" max="5639" width="9.7109375" customWidth="1"/>
    <col min="5640" max="5640" width="10.42578125" customWidth="1"/>
    <col min="5641" max="5641" width="15.28515625" customWidth="1"/>
    <col min="5642" max="5642" width="19.28515625" customWidth="1"/>
    <col min="5643" max="5643" width="15" customWidth="1"/>
    <col min="5890" max="5890" width="19" customWidth="1"/>
    <col min="5891" max="5891" width="15.140625" customWidth="1"/>
    <col min="5892" max="5892" width="15.85546875" customWidth="1"/>
    <col min="5893" max="5893" width="9.85546875" customWidth="1"/>
    <col min="5894" max="5894" width="13.5703125" customWidth="1"/>
    <col min="5895" max="5895" width="9.7109375" customWidth="1"/>
    <col min="5896" max="5896" width="10.42578125" customWidth="1"/>
    <col min="5897" max="5897" width="15.28515625" customWidth="1"/>
    <col min="5898" max="5898" width="19.28515625" customWidth="1"/>
    <col min="5899" max="5899" width="15" customWidth="1"/>
    <col min="6146" max="6146" width="19" customWidth="1"/>
    <col min="6147" max="6147" width="15.140625" customWidth="1"/>
    <col min="6148" max="6148" width="15.85546875" customWidth="1"/>
    <col min="6149" max="6149" width="9.85546875" customWidth="1"/>
    <col min="6150" max="6150" width="13.5703125" customWidth="1"/>
    <col min="6151" max="6151" width="9.7109375" customWidth="1"/>
    <col min="6152" max="6152" width="10.42578125" customWidth="1"/>
    <col min="6153" max="6153" width="15.28515625" customWidth="1"/>
    <col min="6154" max="6154" width="19.28515625" customWidth="1"/>
    <col min="6155" max="6155" width="15" customWidth="1"/>
    <col min="6402" max="6402" width="19" customWidth="1"/>
    <col min="6403" max="6403" width="15.140625" customWidth="1"/>
    <col min="6404" max="6404" width="15.85546875" customWidth="1"/>
    <col min="6405" max="6405" width="9.85546875" customWidth="1"/>
    <col min="6406" max="6406" width="13.5703125" customWidth="1"/>
    <col min="6407" max="6407" width="9.7109375" customWidth="1"/>
    <col min="6408" max="6408" width="10.42578125" customWidth="1"/>
    <col min="6409" max="6409" width="15.28515625" customWidth="1"/>
    <col min="6410" max="6410" width="19.28515625" customWidth="1"/>
    <col min="6411" max="6411" width="15" customWidth="1"/>
    <col min="6658" max="6658" width="19" customWidth="1"/>
    <col min="6659" max="6659" width="15.140625" customWidth="1"/>
    <col min="6660" max="6660" width="15.85546875" customWidth="1"/>
    <col min="6661" max="6661" width="9.85546875" customWidth="1"/>
    <col min="6662" max="6662" width="13.5703125" customWidth="1"/>
    <col min="6663" max="6663" width="9.7109375" customWidth="1"/>
    <col min="6664" max="6664" width="10.42578125" customWidth="1"/>
    <col min="6665" max="6665" width="15.28515625" customWidth="1"/>
    <col min="6666" max="6666" width="19.28515625" customWidth="1"/>
    <col min="6667" max="6667" width="15" customWidth="1"/>
    <col min="6914" max="6914" width="19" customWidth="1"/>
    <col min="6915" max="6915" width="15.140625" customWidth="1"/>
    <col min="6916" max="6916" width="15.85546875" customWidth="1"/>
    <col min="6917" max="6917" width="9.85546875" customWidth="1"/>
    <col min="6918" max="6918" width="13.5703125" customWidth="1"/>
    <col min="6919" max="6919" width="9.7109375" customWidth="1"/>
    <col min="6920" max="6920" width="10.42578125" customWidth="1"/>
    <col min="6921" max="6921" width="15.28515625" customWidth="1"/>
    <col min="6922" max="6922" width="19.28515625" customWidth="1"/>
    <col min="6923" max="6923" width="15" customWidth="1"/>
    <col min="7170" max="7170" width="19" customWidth="1"/>
    <col min="7171" max="7171" width="15.140625" customWidth="1"/>
    <col min="7172" max="7172" width="15.85546875" customWidth="1"/>
    <col min="7173" max="7173" width="9.85546875" customWidth="1"/>
    <col min="7174" max="7174" width="13.5703125" customWidth="1"/>
    <col min="7175" max="7175" width="9.7109375" customWidth="1"/>
    <col min="7176" max="7176" width="10.42578125" customWidth="1"/>
    <col min="7177" max="7177" width="15.28515625" customWidth="1"/>
    <col min="7178" max="7178" width="19.28515625" customWidth="1"/>
    <col min="7179" max="7179" width="15" customWidth="1"/>
    <col min="7426" max="7426" width="19" customWidth="1"/>
    <col min="7427" max="7427" width="15.140625" customWidth="1"/>
    <col min="7428" max="7428" width="15.85546875" customWidth="1"/>
    <col min="7429" max="7429" width="9.85546875" customWidth="1"/>
    <col min="7430" max="7430" width="13.5703125" customWidth="1"/>
    <col min="7431" max="7431" width="9.7109375" customWidth="1"/>
    <col min="7432" max="7432" width="10.42578125" customWidth="1"/>
    <col min="7433" max="7433" width="15.28515625" customWidth="1"/>
    <col min="7434" max="7434" width="19.28515625" customWidth="1"/>
    <col min="7435" max="7435" width="15" customWidth="1"/>
    <col min="7682" max="7682" width="19" customWidth="1"/>
    <col min="7683" max="7683" width="15.140625" customWidth="1"/>
    <col min="7684" max="7684" width="15.85546875" customWidth="1"/>
    <col min="7685" max="7685" width="9.85546875" customWidth="1"/>
    <col min="7686" max="7686" width="13.5703125" customWidth="1"/>
    <col min="7687" max="7687" width="9.7109375" customWidth="1"/>
    <col min="7688" max="7688" width="10.42578125" customWidth="1"/>
    <col min="7689" max="7689" width="15.28515625" customWidth="1"/>
    <col min="7690" max="7690" width="19.28515625" customWidth="1"/>
    <col min="7691" max="7691" width="15" customWidth="1"/>
    <col min="7938" max="7938" width="19" customWidth="1"/>
    <col min="7939" max="7939" width="15.140625" customWidth="1"/>
    <col min="7940" max="7940" width="15.85546875" customWidth="1"/>
    <col min="7941" max="7941" width="9.85546875" customWidth="1"/>
    <col min="7942" max="7942" width="13.5703125" customWidth="1"/>
    <col min="7943" max="7943" width="9.7109375" customWidth="1"/>
    <col min="7944" max="7944" width="10.42578125" customWidth="1"/>
    <col min="7945" max="7945" width="15.28515625" customWidth="1"/>
    <col min="7946" max="7946" width="19.28515625" customWidth="1"/>
    <col min="7947" max="7947" width="15" customWidth="1"/>
    <col min="8194" max="8194" width="19" customWidth="1"/>
    <col min="8195" max="8195" width="15.140625" customWidth="1"/>
    <col min="8196" max="8196" width="15.85546875" customWidth="1"/>
    <col min="8197" max="8197" width="9.85546875" customWidth="1"/>
    <col min="8198" max="8198" width="13.5703125" customWidth="1"/>
    <col min="8199" max="8199" width="9.7109375" customWidth="1"/>
    <col min="8200" max="8200" width="10.42578125" customWidth="1"/>
    <col min="8201" max="8201" width="15.28515625" customWidth="1"/>
    <col min="8202" max="8202" width="19.28515625" customWidth="1"/>
    <col min="8203" max="8203" width="15" customWidth="1"/>
    <col min="8450" max="8450" width="19" customWidth="1"/>
    <col min="8451" max="8451" width="15.140625" customWidth="1"/>
    <col min="8452" max="8452" width="15.85546875" customWidth="1"/>
    <col min="8453" max="8453" width="9.85546875" customWidth="1"/>
    <col min="8454" max="8454" width="13.5703125" customWidth="1"/>
    <col min="8455" max="8455" width="9.7109375" customWidth="1"/>
    <col min="8456" max="8456" width="10.42578125" customWidth="1"/>
    <col min="8457" max="8457" width="15.28515625" customWidth="1"/>
    <col min="8458" max="8458" width="19.28515625" customWidth="1"/>
    <col min="8459" max="8459" width="15" customWidth="1"/>
    <col min="8706" max="8706" width="19" customWidth="1"/>
    <col min="8707" max="8707" width="15.140625" customWidth="1"/>
    <col min="8708" max="8708" width="15.85546875" customWidth="1"/>
    <col min="8709" max="8709" width="9.85546875" customWidth="1"/>
    <col min="8710" max="8710" width="13.5703125" customWidth="1"/>
    <col min="8711" max="8711" width="9.7109375" customWidth="1"/>
    <col min="8712" max="8712" width="10.42578125" customWidth="1"/>
    <col min="8713" max="8713" width="15.28515625" customWidth="1"/>
    <col min="8714" max="8714" width="19.28515625" customWidth="1"/>
    <col min="8715" max="8715" width="15" customWidth="1"/>
    <col min="8962" max="8962" width="19" customWidth="1"/>
    <col min="8963" max="8963" width="15.140625" customWidth="1"/>
    <col min="8964" max="8964" width="15.85546875" customWidth="1"/>
    <col min="8965" max="8965" width="9.85546875" customWidth="1"/>
    <col min="8966" max="8966" width="13.5703125" customWidth="1"/>
    <col min="8967" max="8967" width="9.7109375" customWidth="1"/>
    <col min="8968" max="8968" width="10.42578125" customWidth="1"/>
    <col min="8969" max="8969" width="15.28515625" customWidth="1"/>
    <col min="8970" max="8970" width="19.28515625" customWidth="1"/>
    <col min="8971" max="8971" width="15" customWidth="1"/>
    <col min="9218" max="9218" width="19" customWidth="1"/>
    <col min="9219" max="9219" width="15.140625" customWidth="1"/>
    <col min="9220" max="9220" width="15.85546875" customWidth="1"/>
    <col min="9221" max="9221" width="9.85546875" customWidth="1"/>
    <col min="9222" max="9222" width="13.5703125" customWidth="1"/>
    <col min="9223" max="9223" width="9.7109375" customWidth="1"/>
    <col min="9224" max="9224" width="10.42578125" customWidth="1"/>
    <col min="9225" max="9225" width="15.28515625" customWidth="1"/>
    <col min="9226" max="9226" width="19.28515625" customWidth="1"/>
    <col min="9227" max="9227" width="15" customWidth="1"/>
    <col min="9474" max="9474" width="19" customWidth="1"/>
    <col min="9475" max="9475" width="15.140625" customWidth="1"/>
    <col min="9476" max="9476" width="15.85546875" customWidth="1"/>
    <col min="9477" max="9477" width="9.85546875" customWidth="1"/>
    <col min="9478" max="9478" width="13.5703125" customWidth="1"/>
    <col min="9479" max="9479" width="9.7109375" customWidth="1"/>
    <col min="9480" max="9480" width="10.42578125" customWidth="1"/>
    <col min="9481" max="9481" width="15.28515625" customWidth="1"/>
    <col min="9482" max="9482" width="19.28515625" customWidth="1"/>
    <col min="9483" max="9483" width="15" customWidth="1"/>
    <col min="9730" max="9730" width="19" customWidth="1"/>
    <col min="9731" max="9731" width="15.140625" customWidth="1"/>
    <col min="9732" max="9732" width="15.85546875" customWidth="1"/>
    <col min="9733" max="9733" width="9.85546875" customWidth="1"/>
    <col min="9734" max="9734" width="13.5703125" customWidth="1"/>
    <col min="9735" max="9735" width="9.7109375" customWidth="1"/>
    <col min="9736" max="9736" width="10.42578125" customWidth="1"/>
    <col min="9737" max="9737" width="15.28515625" customWidth="1"/>
    <col min="9738" max="9738" width="19.28515625" customWidth="1"/>
    <col min="9739" max="9739" width="15" customWidth="1"/>
    <col min="9986" max="9986" width="19" customWidth="1"/>
    <col min="9987" max="9987" width="15.140625" customWidth="1"/>
    <col min="9988" max="9988" width="15.85546875" customWidth="1"/>
    <col min="9989" max="9989" width="9.85546875" customWidth="1"/>
    <col min="9990" max="9990" width="13.5703125" customWidth="1"/>
    <col min="9991" max="9991" width="9.7109375" customWidth="1"/>
    <col min="9992" max="9992" width="10.42578125" customWidth="1"/>
    <col min="9993" max="9993" width="15.28515625" customWidth="1"/>
    <col min="9994" max="9994" width="19.28515625" customWidth="1"/>
    <col min="9995" max="9995" width="15" customWidth="1"/>
    <col min="10242" max="10242" width="19" customWidth="1"/>
    <col min="10243" max="10243" width="15.140625" customWidth="1"/>
    <col min="10244" max="10244" width="15.85546875" customWidth="1"/>
    <col min="10245" max="10245" width="9.85546875" customWidth="1"/>
    <col min="10246" max="10246" width="13.5703125" customWidth="1"/>
    <col min="10247" max="10247" width="9.7109375" customWidth="1"/>
    <col min="10248" max="10248" width="10.42578125" customWidth="1"/>
    <col min="10249" max="10249" width="15.28515625" customWidth="1"/>
    <col min="10250" max="10250" width="19.28515625" customWidth="1"/>
    <col min="10251" max="10251" width="15" customWidth="1"/>
    <col min="10498" max="10498" width="19" customWidth="1"/>
    <col min="10499" max="10499" width="15.140625" customWidth="1"/>
    <col min="10500" max="10500" width="15.85546875" customWidth="1"/>
    <col min="10501" max="10501" width="9.85546875" customWidth="1"/>
    <col min="10502" max="10502" width="13.5703125" customWidth="1"/>
    <col min="10503" max="10503" width="9.7109375" customWidth="1"/>
    <col min="10504" max="10504" width="10.42578125" customWidth="1"/>
    <col min="10505" max="10505" width="15.28515625" customWidth="1"/>
    <col min="10506" max="10506" width="19.28515625" customWidth="1"/>
    <col min="10507" max="10507" width="15" customWidth="1"/>
    <col min="10754" max="10754" width="19" customWidth="1"/>
    <col min="10755" max="10755" width="15.140625" customWidth="1"/>
    <col min="10756" max="10756" width="15.85546875" customWidth="1"/>
    <col min="10757" max="10757" width="9.85546875" customWidth="1"/>
    <col min="10758" max="10758" width="13.5703125" customWidth="1"/>
    <col min="10759" max="10759" width="9.7109375" customWidth="1"/>
    <col min="10760" max="10760" width="10.42578125" customWidth="1"/>
    <col min="10761" max="10761" width="15.28515625" customWidth="1"/>
    <col min="10762" max="10762" width="19.28515625" customWidth="1"/>
    <col min="10763" max="10763" width="15" customWidth="1"/>
    <col min="11010" max="11010" width="19" customWidth="1"/>
    <col min="11011" max="11011" width="15.140625" customWidth="1"/>
    <col min="11012" max="11012" width="15.85546875" customWidth="1"/>
    <col min="11013" max="11013" width="9.85546875" customWidth="1"/>
    <col min="11014" max="11014" width="13.5703125" customWidth="1"/>
    <col min="11015" max="11015" width="9.7109375" customWidth="1"/>
    <col min="11016" max="11016" width="10.42578125" customWidth="1"/>
    <col min="11017" max="11017" width="15.28515625" customWidth="1"/>
    <col min="11018" max="11018" width="19.28515625" customWidth="1"/>
    <col min="11019" max="11019" width="15" customWidth="1"/>
    <col min="11266" max="11266" width="19" customWidth="1"/>
    <col min="11267" max="11267" width="15.140625" customWidth="1"/>
    <col min="11268" max="11268" width="15.85546875" customWidth="1"/>
    <col min="11269" max="11269" width="9.85546875" customWidth="1"/>
    <col min="11270" max="11270" width="13.5703125" customWidth="1"/>
    <col min="11271" max="11271" width="9.7109375" customWidth="1"/>
    <col min="11272" max="11272" width="10.42578125" customWidth="1"/>
    <col min="11273" max="11273" width="15.28515625" customWidth="1"/>
    <col min="11274" max="11274" width="19.28515625" customWidth="1"/>
    <col min="11275" max="11275" width="15" customWidth="1"/>
    <col min="11522" max="11522" width="19" customWidth="1"/>
    <col min="11523" max="11523" width="15.140625" customWidth="1"/>
    <col min="11524" max="11524" width="15.85546875" customWidth="1"/>
    <col min="11525" max="11525" width="9.85546875" customWidth="1"/>
    <col min="11526" max="11526" width="13.5703125" customWidth="1"/>
    <col min="11527" max="11527" width="9.7109375" customWidth="1"/>
    <col min="11528" max="11528" width="10.42578125" customWidth="1"/>
    <col min="11529" max="11529" width="15.28515625" customWidth="1"/>
    <col min="11530" max="11530" width="19.28515625" customWidth="1"/>
    <col min="11531" max="11531" width="15" customWidth="1"/>
    <col min="11778" max="11778" width="19" customWidth="1"/>
    <col min="11779" max="11779" width="15.140625" customWidth="1"/>
    <col min="11780" max="11780" width="15.85546875" customWidth="1"/>
    <col min="11781" max="11781" width="9.85546875" customWidth="1"/>
    <col min="11782" max="11782" width="13.5703125" customWidth="1"/>
    <col min="11783" max="11783" width="9.7109375" customWidth="1"/>
    <col min="11784" max="11784" width="10.42578125" customWidth="1"/>
    <col min="11785" max="11785" width="15.28515625" customWidth="1"/>
    <col min="11786" max="11786" width="19.28515625" customWidth="1"/>
    <col min="11787" max="11787" width="15" customWidth="1"/>
    <col min="12034" max="12034" width="19" customWidth="1"/>
    <col min="12035" max="12035" width="15.140625" customWidth="1"/>
    <col min="12036" max="12036" width="15.85546875" customWidth="1"/>
    <col min="12037" max="12037" width="9.85546875" customWidth="1"/>
    <col min="12038" max="12038" width="13.5703125" customWidth="1"/>
    <col min="12039" max="12039" width="9.7109375" customWidth="1"/>
    <col min="12040" max="12040" width="10.42578125" customWidth="1"/>
    <col min="12041" max="12041" width="15.28515625" customWidth="1"/>
    <col min="12042" max="12042" width="19.28515625" customWidth="1"/>
    <col min="12043" max="12043" width="15" customWidth="1"/>
    <col min="12290" max="12290" width="19" customWidth="1"/>
    <col min="12291" max="12291" width="15.140625" customWidth="1"/>
    <col min="12292" max="12292" width="15.85546875" customWidth="1"/>
    <col min="12293" max="12293" width="9.85546875" customWidth="1"/>
    <col min="12294" max="12294" width="13.5703125" customWidth="1"/>
    <col min="12295" max="12295" width="9.7109375" customWidth="1"/>
    <col min="12296" max="12296" width="10.42578125" customWidth="1"/>
    <col min="12297" max="12297" width="15.28515625" customWidth="1"/>
    <col min="12298" max="12298" width="19.28515625" customWidth="1"/>
    <col min="12299" max="12299" width="15" customWidth="1"/>
    <col min="12546" max="12546" width="19" customWidth="1"/>
    <col min="12547" max="12547" width="15.140625" customWidth="1"/>
    <col min="12548" max="12548" width="15.85546875" customWidth="1"/>
    <col min="12549" max="12549" width="9.85546875" customWidth="1"/>
    <col min="12550" max="12550" width="13.5703125" customWidth="1"/>
    <col min="12551" max="12551" width="9.7109375" customWidth="1"/>
    <col min="12552" max="12552" width="10.42578125" customWidth="1"/>
    <col min="12553" max="12553" width="15.28515625" customWidth="1"/>
    <col min="12554" max="12554" width="19.28515625" customWidth="1"/>
    <col min="12555" max="12555" width="15" customWidth="1"/>
    <col min="12802" max="12802" width="19" customWidth="1"/>
    <col min="12803" max="12803" width="15.140625" customWidth="1"/>
    <col min="12804" max="12804" width="15.85546875" customWidth="1"/>
    <col min="12805" max="12805" width="9.85546875" customWidth="1"/>
    <col min="12806" max="12806" width="13.5703125" customWidth="1"/>
    <col min="12807" max="12807" width="9.7109375" customWidth="1"/>
    <col min="12808" max="12808" width="10.42578125" customWidth="1"/>
    <col min="12809" max="12809" width="15.28515625" customWidth="1"/>
    <col min="12810" max="12810" width="19.28515625" customWidth="1"/>
    <col min="12811" max="12811" width="15" customWidth="1"/>
    <col min="13058" max="13058" width="19" customWidth="1"/>
    <col min="13059" max="13059" width="15.140625" customWidth="1"/>
    <col min="13060" max="13060" width="15.85546875" customWidth="1"/>
    <col min="13061" max="13061" width="9.85546875" customWidth="1"/>
    <col min="13062" max="13062" width="13.5703125" customWidth="1"/>
    <col min="13063" max="13063" width="9.7109375" customWidth="1"/>
    <col min="13064" max="13064" width="10.42578125" customWidth="1"/>
    <col min="13065" max="13065" width="15.28515625" customWidth="1"/>
    <col min="13066" max="13066" width="19.28515625" customWidth="1"/>
    <col min="13067" max="13067" width="15" customWidth="1"/>
    <col min="13314" max="13314" width="19" customWidth="1"/>
    <col min="13315" max="13315" width="15.140625" customWidth="1"/>
    <col min="13316" max="13316" width="15.85546875" customWidth="1"/>
    <col min="13317" max="13317" width="9.85546875" customWidth="1"/>
    <col min="13318" max="13318" width="13.5703125" customWidth="1"/>
    <col min="13319" max="13319" width="9.7109375" customWidth="1"/>
    <col min="13320" max="13320" width="10.42578125" customWidth="1"/>
    <col min="13321" max="13321" width="15.28515625" customWidth="1"/>
    <col min="13322" max="13322" width="19.28515625" customWidth="1"/>
    <col min="13323" max="13323" width="15" customWidth="1"/>
    <col min="13570" max="13570" width="19" customWidth="1"/>
    <col min="13571" max="13571" width="15.140625" customWidth="1"/>
    <col min="13572" max="13572" width="15.85546875" customWidth="1"/>
    <col min="13573" max="13573" width="9.85546875" customWidth="1"/>
    <col min="13574" max="13574" width="13.5703125" customWidth="1"/>
    <col min="13575" max="13575" width="9.7109375" customWidth="1"/>
    <col min="13576" max="13576" width="10.42578125" customWidth="1"/>
    <col min="13577" max="13577" width="15.28515625" customWidth="1"/>
    <col min="13578" max="13578" width="19.28515625" customWidth="1"/>
    <col min="13579" max="13579" width="15" customWidth="1"/>
    <col min="13826" max="13826" width="19" customWidth="1"/>
    <col min="13827" max="13827" width="15.140625" customWidth="1"/>
    <col min="13828" max="13828" width="15.85546875" customWidth="1"/>
    <col min="13829" max="13829" width="9.85546875" customWidth="1"/>
    <col min="13830" max="13830" width="13.5703125" customWidth="1"/>
    <col min="13831" max="13831" width="9.7109375" customWidth="1"/>
    <col min="13832" max="13832" width="10.42578125" customWidth="1"/>
    <col min="13833" max="13833" width="15.28515625" customWidth="1"/>
    <col min="13834" max="13834" width="19.28515625" customWidth="1"/>
    <col min="13835" max="13835" width="15" customWidth="1"/>
    <col min="14082" max="14082" width="19" customWidth="1"/>
    <col min="14083" max="14083" width="15.140625" customWidth="1"/>
    <col min="14084" max="14084" width="15.85546875" customWidth="1"/>
    <col min="14085" max="14085" width="9.85546875" customWidth="1"/>
    <col min="14086" max="14086" width="13.5703125" customWidth="1"/>
    <col min="14087" max="14087" width="9.7109375" customWidth="1"/>
    <col min="14088" max="14088" width="10.42578125" customWidth="1"/>
    <col min="14089" max="14089" width="15.28515625" customWidth="1"/>
    <col min="14090" max="14090" width="19.28515625" customWidth="1"/>
    <col min="14091" max="14091" width="15" customWidth="1"/>
    <col min="14338" max="14338" width="19" customWidth="1"/>
    <col min="14339" max="14339" width="15.140625" customWidth="1"/>
    <col min="14340" max="14340" width="15.85546875" customWidth="1"/>
    <col min="14341" max="14341" width="9.85546875" customWidth="1"/>
    <col min="14342" max="14342" width="13.5703125" customWidth="1"/>
    <col min="14343" max="14343" width="9.7109375" customWidth="1"/>
    <col min="14344" max="14344" width="10.42578125" customWidth="1"/>
    <col min="14345" max="14345" width="15.28515625" customWidth="1"/>
    <col min="14346" max="14346" width="19.28515625" customWidth="1"/>
    <col min="14347" max="14347" width="15" customWidth="1"/>
    <col min="14594" max="14594" width="19" customWidth="1"/>
    <col min="14595" max="14595" width="15.140625" customWidth="1"/>
    <col min="14596" max="14596" width="15.85546875" customWidth="1"/>
    <col min="14597" max="14597" width="9.85546875" customWidth="1"/>
    <col min="14598" max="14598" width="13.5703125" customWidth="1"/>
    <col min="14599" max="14599" width="9.7109375" customWidth="1"/>
    <col min="14600" max="14600" width="10.42578125" customWidth="1"/>
    <col min="14601" max="14601" width="15.28515625" customWidth="1"/>
    <col min="14602" max="14602" width="19.28515625" customWidth="1"/>
    <col min="14603" max="14603" width="15" customWidth="1"/>
    <col min="14850" max="14850" width="19" customWidth="1"/>
    <col min="14851" max="14851" width="15.140625" customWidth="1"/>
    <col min="14852" max="14852" width="15.85546875" customWidth="1"/>
    <col min="14853" max="14853" width="9.85546875" customWidth="1"/>
    <col min="14854" max="14854" width="13.5703125" customWidth="1"/>
    <col min="14855" max="14855" width="9.7109375" customWidth="1"/>
    <col min="14856" max="14856" width="10.42578125" customWidth="1"/>
    <col min="14857" max="14857" width="15.28515625" customWidth="1"/>
    <col min="14858" max="14858" width="19.28515625" customWidth="1"/>
    <col min="14859" max="14859" width="15" customWidth="1"/>
    <col min="15106" max="15106" width="19" customWidth="1"/>
    <col min="15107" max="15107" width="15.140625" customWidth="1"/>
    <col min="15108" max="15108" width="15.85546875" customWidth="1"/>
    <col min="15109" max="15109" width="9.85546875" customWidth="1"/>
    <col min="15110" max="15110" width="13.5703125" customWidth="1"/>
    <col min="15111" max="15111" width="9.7109375" customWidth="1"/>
    <col min="15112" max="15112" width="10.42578125" customWidth="1"/>
    <col min="15113" max="15113" width="15.28515625" customWidth="1"/>
    <col min="15114" max="15114" width="19.28515625" customWidth="1"/>
    <col min="15115" max="15115" width="15" customWidth="1"/>
    <col min="15362" max="15362" width="19" customWidth="1"/>
    <col min="15363" max="15363" width="15.140625" customWidth="1"/>
    <col min="15364" max="15364" width="15.85546875" customWidth="1"/>
    <col min="15365" max="15365" width="9.85546875" customWidth="1"/>
    <col min="15366" max="15366" width="13.5703125" customWidth="1"/>
    <col min="15367" max="15367" width="9.7109375" customWidth="1"/>
    <col min="15368" max="15368" width="10.42578125" customWidth="1"/>
    <col min="15369" max="15369" width="15.28515625" customWidth="1"/>
    <col min="15370" max="15370" width="19.28515625" customWidth="1"/>
    <col min="15371" max="15371" width="15" customWidth="1"/>
    <col min="15618" max="15618" width="19" customWidth="1"/>
    <col min="15619" max="15619" width="15.140625" customWidth="1"/>
    <col min="15620" max="15620" width="15.85546875" customWidth="1"/>
    <col min="15621" max="15621" width="9.85546875" customWidth="1"/>
    <col min="15622" max="15622" width="13.5703125" customWidth="1"/>
    <col min="15623" max="15623" width="9.7109375" customWidth="1"/>
    <col min="15624" max="15624" width="10.42578125" customWidth="1"/>
    <col min="15625" max="15625" width="15.28515625" customWidth="1"/>
    <col min="15626" max="15626" width="19.28515625" customWidth="1"/>
    <col min="15627" max="15627" width="15" customWidth="1"/>
    <col min="15874" max="15874" width="19" customWidth="1"/>
    <col min="15875" max="15875" width="15.140625" customWidth="1"/>
    <col min="15876" max="15876" width="15.85546875" customWidth="1"/>
    <col min="15877" max="15877" width="9.85546875" customWidth="1"/>
    <col min="15878" max="15878" width="13.5703125" customWidth="1"/>
    <col min="15879" max="15879" width="9.7109375" customWidth="1"/>
    <col min="15880" max="15880" width="10.42578125" customWidth="1"/>
    <col min="15881" max="15881" width="15.28515625" customWidth="1"/>
    <col min="15882" max="15882" width="19.28515625" customWidth="1"/>
    <col min="15883" max="15883" width="15" customWidth="1"/>
    <col min="16130" max="16130" width="19" customWidth="1"/>
    <col min="16131" max="16131" width="15.140625" customWidth="1"/>
    <col min="16132" max="16132" width="15.85546875" customWidth="1"/>
    <col min="16133" max="16133" width="9.85546875" customWidth="1"/>
    <col min="16134" max="16134" width="13.5703125" customWidth="1"/>
    <col min="16135" max="16135" width="9.7109375" customWidth="1"/>
    <col min="16136" max="16136" width="10.42578125" customWidth="1"/>
    <col min="16137" max="16137" width="15.28515625" customWidth="1"/>
    <col min="16138" max="16138" width="19.28515625" customWidth="1"/>
    <col min="16139" max="16139" width="15" customWidth="1"/>
  </cols>
  <sheetData>
    <row r="1" spans="1:19" ht="22.9" customHeight="1">
      <c r="D1" s="1147"/>
      <c r="E1" s="1147"/>
      <c r="H1" s="37"/>
      <c r="J1" s="1231" t="s">
        <v>852</v>
      </c>
      <c r="K1" s="1231"/>
    </row>
    <row r="2" spans="1:19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9" ht="18">
      <c r="A3" s="1212" t="s">
        <v>507</v>
      </c>
      <c r="B3" s="1212"/>
      <c r="C3" s="1212"/>
      <c r="D3" s="1212"/>
      <c r="E3" s="1212"/>
      <c r="F3" s="1212"/>
      <c r="G3" s="1212"/>
      <c r="H3" s="1212"/>
      <c r="I3" s="1212"/>
      <c r="J3" s="1212"/>
    </row>
    <row r="4" spans="1:19" ht="10.5" customHeight="1"/>
    <row r="5" spans="1:19" s="285" customFormat="1" ht="15.75" customHeight="1">
      <c r="A5" s="1505" t="s">
        <v>853</v>
      </c>
      <c r="B5" s="1505"/>
      <c r="C5" s="1505"/>
      <c r="D5" s="1505"/>
      <c r="E5" s="1505"/>
      <c r="F5" s="1505"/>
      <c r="G5" s="1505"/>
      <c r="H5" s="1505"/>
      <c r="I5" s="1505"/>
      <c r="J5" s="1505"/>
      <c r="K5" s="1505"/>
      <c r="L5" s="1505"/>
    </row>
    <row r="6" spans="1:19" s="285" customFormat="1" ht="15.7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</row>
    <row r="7" spans="1:19" s="285" customFormat="1">
      <c r="A7" s="1151" t="s">
        <v>520</v>
      </c>
      <c r="B7" s="1151"/>
      <c r="I7" s="1238" t="s">
        <v>822</v>
      </c>
      <c r="J7" s="1238"/>
      <c r="K7" s="1238"/>
    </row>
    <row r="8" spans="1:19" s="10" customFormat="1" ht="15.75" hidden="1">
      <c r="C8" s="1210" t="s">
        <v>823</v>
      </c>
      <c r="D8" s="1210"/>
      <c r="E8" s="1210"/>
      <c r="F8" s="1210"/>
      <c r="G8" s="1210"/>
      <c r="H8" s="1210"/>
      <c r="I8" s="1210"/>
      <c r="J8" s="1210"/>
    </row>
    <row r="9" spans="1:19" ht="30" customHeight="1">
      <c r="A9" s="1232" t="s">
        <v>15</v>
      </c>
      <c r="B9" s="1232" t="s">
        <v>29</v>
      </c>
      <c r="C9" s="1205" t="s">
        <v>854</v>
      </c>
      <c r="D9" s="1244"/>
      <c r="E9" s="1205" t="s">
        <v>855</v>
      </c>
      <c r="F9" s="1244"/>
      <c r="G9" s="1205" t="s">
        <v>826</v>
      </c>
      <c r="H9" s="1244"/>
      <c r="I9" s="1204" t="s">
        <v>827</v>
      </c>
      <c r="J9" s="1204"/>
      <c r="K9" s="1232" t="s">
        <v>856</v>
      </c>
      <c r="R9" s="7"/>
      <c r="S9" s="9"/>
    </row>
    <row r="10" spans="1:19" s="11" customFormat="1" ht="46.5" customHeight="1">
      <c r="A10" s="1233"/>
      <c r="B10" s="1233"/>
      <c r="C10" s="468" t="s">
        <v>829</v>
      </c>
      <c r="D10" s="468" t="s">
        <v>830</v>
      </c>
      <c r="E10" s="468" t="s">
        <v>829</v>
      </c>
      <c r="F10" s="468" t="s">
        <v>830</v>
      </c>
      <c r="G10" s="468" t="s">
        <v>829</v>
      </c>
      <c r="H10" s="468" t="s">
        <v>830</v>
      </c>
      <c r="I10" s="468" t="s">
        <v>831</v>
      </c>
      <c r="J10" s="468" t="s">
        <v>832</v>
      </c>
      <c r="K10" s="1233"/>
    </row>
    <row r="11" spans="1:19">
      <c r="A11" s="124">
        <v>1</v>
      </c>
      <c r="B11" s="124">
        <v>2</v>
      </c>
      <c r="C11" s="124">
        <v>3</v>
      </c>
      <c r="D11" s="124">
        <v>4</v>
      </c>
      <c r="E11" s="124">
        <v>5</v>
      </c>
      <c r="F11" s="124">
        <v>6</v>
      </c>
      <c r="G11" s="124">
        <v>7</v>
      </c>
      <c r="H11" s="124">
        <v>8</v>
      </c>
      <c r="I11" s="124">
        <v>9</v>
      </c>
      <c r="J11" s="124">
        <v>10</v>
      </c>
      <c r="K11" s="124">
        <v>11</v>
      </c>
    </row>
    <row r="12" spans="1:19">
      <c r="A12" s="6">
        <v>1</v>
      </c>
      <c r="B12" s="494" t="s">
        <v>444</v>
      </c>
      <c r="C12" s="7">
        <v>0</v>
      </c>
      <c r="D12" s="677">
        <v>0</v>
      </c>
      <c r="E12" s="7">
        <v>0</v>
      </c>
      <c r="F12" s="67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9">
      <c r="A13" s="6">
        <v>2</v>
      </c>
      <c r="B13" s="494" t="s">
        <v>446</v>
      </c>
      <c r="C13" s="7">
        <v>2281</v>
      </c>
      <c r="D13" s="677">
        <v>114.05</v>
      </c>
      <c r="E13" s="7">
        <v>2281</v>
      </c>
      <c r="F13" s="677">
        <v>114.05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9">
      <c r="A14" s="6">
        <v>3</v>
      </c>
      <c r="B14" s="494" t="s">
        <v>445</v>
      </c>
      <c r="C14" s="7">
        <v>1964</v>
      </c>
      <c r="D14" s="677">
        <v>98.2</v>
      </c>
      <c r="E14" s="7">
        <v>1964</v>
      </c>
      <c r="F14" s="677">
        <v>98.2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9">
      <c r="A15" s="6">
        <v>4</v>
      </c>
      <c r="B15" s="494" t="s">
        <v>447</v>
      </c>
      <c r="C15" s="7">
        <v>1498</v>
      </c>
      <c r="D15" s="677">
        <v>74.900000000000006</v>
      </c>
      <c r="E15" s="7">
        <v>1498</v>
      </c>
      <c r="F15" s="677">
        <v>74.900000000000006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9">
      <c r="A16" s="6">
        <v>5</v>
      </c>
      <c r="B16" s="494" t="s">
        <v>448</v>
      </c>
      <c r="C16" s="7">
        <v>2788</v>
      </c>
      <c r="D16" s="677">
        <v>139.4</v>
      </c>
      <c r="E16" s="7">
        <v>2788</v>
      </c>
      <c r="F16" s="677">
        <v>139.4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2">
      <c r="A17" s="6">
        <v>6</v>
      </c>
      <c r="B17" s="494" t="s">
        <v>449</v>
      </c>
      <c r="C17" s="7">
        <v>3434</v>
      </c>
      <c r="D17" s="677">
        <v>171.7</v>
      </c>
      <c r="E17" s="7">
        <v>3434</v>
      </c>
      <c r="F17" s="677">
        <v>171.7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2">
      <c r="A18" s="6">
        <v>7</v>
      </c>
      <c r="B18" s="494" t="s">
        <v>450</v>
      </c>
      <c r="C18" s="7">
        <v>2944</v>
      </c>
      <c r="D18" s="677">
        <v>147.19999999999999</v>
      </c>
      <c r="E18" s="7">
        <v>2944</v>
      </c>
      <c r="F18" s="677">
        <v>147.19999999999999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2">
      <c r="A19" s="6">
        <v>8</v>
      </c>
      <c r="B19" s="494" t="s">
        <v>451</v>
      </c>
      <c r="C19" s="7">
        <v>2622</v>
      </c>
      <c r="D19" s="677">
        <v>131.1</v>
      </c>
      <c r="E19" s="7">
        <v>2622</v>
      </c>
      <c r="F19" s="677">
        <v>131.1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2">
      <c r="A20" s="6">
        <v>9</v>
      </c>
      <c r="B20" s="494" t="s">
        <v>452</v>
      </c>
      <c r="C20" s="7">
        <v>2302</v>
      </c>
      <c r="D20" s="677">
        <v>115.1</v>
      </c>
      <c r="E20" s="7">
        <v>2302</v>
      </c>
      <c r="F20" s="677">
        <v>115.1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2">
      <c r="A21" s="6">
        <v>10</v>
      </c>
      <c r="B21" s="494" t="s">
        <v>453</v>
      </c>
      <c r="C21" s="7">
        <v>922</v>
      </c>
      <c r="D21" s="677">
        <v>46.1</v>
      </c>
      <c r="E21" s="7">
        <v>922</v>
      </c>
      <c r="F21" s="677">
        <v>46.1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2">
      <c r="A22" s="6">
        <v>11</v>
      </c>
      <c r="B22" s="494" t="s">
        <v>454</v>
      </c>
      <c r="C22" s="7">
        <v>2878</v>
      </c>
      <c r="D22" s="677">
        <v>143.9</v>
      </c>
      <c r="E22" s="7">
        <v>2878</v>
      </c>
      <c r="F22" s="677">
        <v>143.9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2">
      <c r="A23" s="6">
        <v>12</v>
      </c>
      <c r="B23" s="494" t="s">
        <v>455</v>
      </c>
      <c r="C23" s="7">
        <v>3780</v>
      </c>
      <c r="D23" s="677">
        <v>189</v>
      </c>
      <c r="E23" s="7">
        <v>3780</v>
      </c>
      <c r="F23" s="677">
        <v>189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2">
      <c r="A24" s="6">
        <v>13</v>
      </c>
      <c r="B24" s="494" t="s">
        <v>456</v>
      </c>
      <c r="C24" s="7">
        <v>1877</v>
      </c>
      <c r="D24" s="677">
        <v>93.85</v>
      </c>
      <c r="E24" s="7">
        <v>1877</v>
      </c>
      <c r="F24" s="677">
        <v>93.85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2">
      <c r="A25" s="6">
        <v>14</v>
      </c>
      <c r="B25" s="494" t="s">
        <v>457</v>
      </c>
      <c r="C25" s="7">
        <v>1397</v>
      </c>
      <c r="D25" s="677">
        <v>69.849999999999994</v>
      </c>
      <c r="E25" s="7">
        <v>1397</v>
      </c>
      <c r="F25" s="677">
        <v>69.849999999999994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2">
      <c r="A26" s="6">
        <v>15</v>
      </c>
      <c r="B26" s="494" t="s">
        <v>458</v>
      </c>
      <c r="C26" s="7">
        <v>2246</v>
      </c>
      <c r="D26" s="677">
        <v>112.3</v>
      </c>
      <c r="E26" s="7">
        <v>2246</v>
      </c>
      <c r="F26" s="677">
        <v>112.3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2">
      <c r="A27" s="6">
        <v>16</v>
      </c>
      <c r="B27" s="494" t="s">
        <v>459</v>
      </c>
      <c r="C27" s="7">
        <v>4164</v>
      </c>
      <c r="D27" s="677">
        <v>208.2</v>
      </c>
      <c r="E27" s="7">
        <v>4164</v>
      </c>
      <c r="F27" s="677">
        <v>208.2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2">
      <c r="A28" s="6">
        <v>17</v>
      </c>
      <c r="B28" s="494" t="s">
        <v>460</v>
      </c>
      <c r="C28" s="7">
        <v>1884</v>
      </c>
      <c r="D28" s="677">
        <v>94.2</v>
      </c>
      <c r="E28" s="7">
        <v>1884</v>
      </c>
      <c r="F28" s="677">
        <v>94.2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2">
      <c r="A29" s="6">
        <v>18</v>
      </c>
      <c r="B29" s="494" t="s">
        <v>461</v>
      </c>
      <c r="C29" s="7">
        <v>2335</v>
      </c>
      <c r="D29" s="677">
        <v>116.75</v>
      </c>
      <c r="E29" s="7">
        <v>2335</v>
      </c>
      <c r="F29" s="677">
        <v>116.75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502">
        <v>0</v>
      </c>
    </row>
    <row r="30" spans="1:12">
      <c r="A30" s="6">
        <v>19</v>
      </c>
      <c r="B30" s="494" t="s">
        <v>462</v>
      </c>
      <c r="C30" s="7">
        <v>2147</v>
      </c>
      <c r="D30" s="677">
        <v>107.35</v>
      </c>
      <c r="E30" s="7">
        <v>2147</v>
      </c>
      <c r="F30" s="677">
        <v>107.35</v>
      </c>
      <c r="G30" s="7"/>
      <c r="H30" s="7">
        <v>0</v>
      </c>
      <c r="I30" s="7">
        <v>0</v>
      </c>
      <c r="J30" s="7">
        <v>0</v>
      </c>
      <c r="K30" s="7">
        <v>0</v>
      </c>
    </row>
    <row r="31" spans="1:12">
      <c r="A31" s="6">
        <v>20</v>
      </c>
      <c r="B31" s="494" t="s">
        <v>463</v>
      </c>
      <c r="C31" s="7">
        <v>887</v>
      </c>
      <c r="D31" s="677">
        <v>44.35</v>
      </c>
      <c r="E31" s="7">
        <v>887</v>
      </c>
      <c r="F31" s="677">
        <v>44.35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2">
      <c r="A32" s="6">
        <v>21</v>
      </c>
      <c r="B32" s="494" t="s">
        <v>464</v>
      </c>
      <c r="C32" s="7">
        <v>1908</v>
      </c>
      <c r="D32" s="677">
        <v>95.4</v>
      </c>
      <c r="E32" s="7">
        <v>1908</v>
      </c>
      <c r="F32" s="677">
        <v>95.4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2">
      <c r="A33" s="6">
        <v>22</v>
      </c>
      <c r="B33" s="494" t="s">
        <v>465</v>
      </c>
      <c r="C33" s="7">
        <v>1861</v>
      </c>
      <c r="D33" s="677">
        <v>93.05</v>
      </c>
      <c r="E33" s="7">
        <v>1861</v>
      </c>
      <c r="F33" s="677">
        <v>93.05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2">
      <c r="A34" s="6">
        <v>23</v>
      </c>
      <c r="B34" s="494" t="s">
        <v>466</v>
      </c>
      <c r="C34" s="7">
        <v>2373</v>
      </c>
      <c r="D34" s="677">
        <v>118.65</v>
      </c>
      <c r="E34" s="7">
        <v>2373</v>
      </c>
      <c r="F34" s="677">
        <v>118.65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2">
      <c r="A35" s="6">
        <v>24</v>
      </c>
      <c r="B35" s="494" t="s">
        <v>489</v>
      </c>
      <c r="C35" s="7">
        <v>2405</v>
      </c>
      <c r="D35" s="677">
        <v>120.25</v>
      </c>
      <c r="E35" s="7">
        <v>2405</v>
      </c>
      <c r="F35" s="677">
        <v>120.25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2">
      <c r="A36" s="6">
        <v>25</v>
      </c>
      <c r="B36" s="494" t="s">
        <v>467</v>
      </c>
      <c r="C36" s="7">
        <v>1871</v>
      </c>
      <c r="D36" s="677">
        <v>93.55</v>
      </c>
      <c r="E36" s="7">
        <v>1871</v>
      </c>
      <c r="F36" s="677">
        <v>93.55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2">
      <c r="A37" s="6">
        <v>26</v>
      </c>
      <c r="B37" s="494" t="s">
        <v>468</v>
      </c>
      <c r="C37" s="7">
        <v>1686</v>
      </c>
      <c r="D37" s="677">
        <v>84.3</v>
      </c>
      <c r="E37" s="7">
        <v>1686</v>
      </c>
      <c r="F37" s="677">
        <v>84.3</v>
      </c>
      <c r="G37" s="7">
        <v>0</v>
      </c>
      <c r="H37" s="7">
        <v>0</v>
      </c>
      <c r="I37" s="7">
        <v>0</v>
      </c>
      <c r="J37" s="7">
        <v>0</v>
      </c>
      <c r="K37" s="7"/>
    </row>
    <row r="38" spans="1:12">
      <c r="A38" s="6">
        <v>27</v>
      </c>
      <c r="B38" s="494" t="s">
        <v>469</v>
      </c>
      <c r="C38" s="7">
        <v>3557</v>
      </c>
      <c r="D38" s="677">
        <v>177.85</v>
      </c>
      <c r="E38" s="7">
        <v>3557</v>
      </c>
      <c r="F38" s="677">
        <v>177.85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2">
      <c r="A39" s="6">
        <v>28</v>
      </c>
      <c r="B39" s="494" t="s">
        <v>470</v>
      </c>
      <c r="C39" s="7">
        <v>2472</v>
      </c>
      <c r="D39" s="677">
        <v>123.6</v>
      </c>
      <c r="E39" s="7">
        <v>2472</v>
      </c>
      <c r="F39" s="677">
        <v>123.6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2">
      <c r="A40" s="6">
        <v>29</v>
      </c>
      <c r="B40" s="494" t="s">
        <v>490</v>
      </c>
      <c r="C40" s="7">
        <v>1746</v>
      </c>
      <c r="D40" s="677">
        <v>87.300000000000011</v>
      </c>
      <c r="E40" s="7">
        <v>1746</v>
      </c>
      <c r="F40" s="677">
        <v>87.300000000000011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2">
      <c r="A41" s="6">
        <v>30</v>
      </c>
      <c r="B41" s="494" t="s">
        <v>471</v>
      </c>
      <c r="C41" s="7">
        <v>2524</v>
      </c>
      <c r="D41" s="677">
        <v>126.2</v>
      </c>
      <c r="E41" s="7">
        <v>2524</v>
      </c>
      <c r="F41" s="677">
        <v>126.2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2">
      <c r="A42" s="6">
        <v>31</v>
      </c>
      <c r="B42" s="494" t="s">
        <v>472</v>
      </c>
      <c r="C42" s="7">
        <v>1832</v>
      </c>
      <c r="D42" s="677">
        <v>91.6</v>
      </c>
      <c r="E42" s="7">
        <v>1832</v>
      </c>
      <c r="F42" s="677">
        <v>91.6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2">
      <c r="A43" s="6">
        <v>32</v>
      </c>
      <c r="B43" s="494" t="s">
        <v>473</v>
      </c>
      <c r="C43" s="7">
        <v>1333</v>
      </c>
      <c r="D43" s="677">
        <v>66.650000000000006</v>
      </c>
      <c r="E43" s="7">
        <v>1333</v>
      </c>
      <c r="F43" s="677">
        <v>66.650000000000006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502">
        <v>0</v>
      </c>
    </row>
    <row r="44" spans="1:12">
      <c r="A44" s="6">
        <v>33</v>
      </c>
      <c r="B44" s="494" t="s">
        <v>474</v>
      </c>
      <c r="C44" s="7">
        <v>2789</v>
      </c>
      <c r="D44" s="677">
        <v>139.44999999999999</v>
      </c>
      <c r="E44" s="7">
        <v>2789</v>
      </c>
      <c r="F44" s="677">
        <v>139.44999999999999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2">
      <c r="A45" s="6">
        <v>34</v>
      </c>
      <c r="B45" s="494" t="s">
        <v>475</v>
      </c>
      <c r="C45" s="7">
        <v>2675</v>
      </c>
      <c r="D45" s="677">
        <v>133.75</v>
      </c>
      <c r="E45" s="7">
        <v>2675</v>
      </c>
      <c r="F45" s="677">
        <v>133.75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2">
      <c r="A46" s="6">
        <v>35</v>
      </c>
      <c r="B46" s="494" t="s">
        <v>476</v>
      </c>
      <c r="C46" s="7">
        <v>2817</v>
      </c>
      <c r="D46" s="677">
        <v>140.85</v>
      </c>
      <c r="E46" s="7">
        <v>2817</v>
      </c>
      <c r="F46" s="677">
        <v>140.85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2">
      <c r="A47" s="6">
        <v>36</v>
      </c>
      <c r="B47" s="494" t="s">
        <v>491</v>
      </c>
      <c r="C47" s="7">
        <v>2277</v>
      </c>
      <c r="D47" s="677">
        <v>113.85</v>
      </c>
      <c r="E47" s="7">
        <v>2277</v>
      </c>
      <c r="F47" s="677">
        <v>113.85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2">
      <c r="A48" s="6">
        <v>37</v>
      </c>
      <c r="B48" s="494" t="s">
        <v>477</v>
      </c>
      <c r="C48" s="7">
        <v>4837</v>
      </c>
      <c r="D48" s="677">
        <v>241.85</v>
      </c>
      <c r="E48" s="7">
        <v>4837</v>
      </c>
      <c r="F48" s="677">
        <v>241.85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2">
      <c r="A49" s="6">
        <v>38</v>
      </c>
      <c r="B49" s="494" t="s">
        <v>478</v>
      </c>
      <c r="C49" s="7">
        <v>3308</v>
      </c>
      <c r="D49" s="677">
        <v>165.4</v>
      </c>
      <c r="E49" s="7">
        <v>3308</v>
      </c>
      <c r="F49" s="677">
        <v>165.4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2">
      <c r="A50" s="6">
        <v>39</v>
      </c>
      <c r="B50" s="494" t="s">
        <v>479</v>
      </c>
      <c r="C50" s="7">
        <v>3446</v>
      </c>
      <c r="D50" s="677">
        <v>172.3</v>
      </c>
      <c r="E50" s="7">
        <v>3446</v>
      </c>
      <c r="F50" s="677">
        <v>172.3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2">
      <c r="A51" s="6">
        <v>40</v>
      </c>
      <c r="B51" s="494" t="s">
        <v>480</v>
      </c>
      <c r="C51" s="7">
        <v>2051</v>
      </c>
      <c r="D51" s="677">
        <v>102.55</v>
      </c>
      <c r="E51" s="7">
        <v>2051</v>
      </c>
      <c r="F51" s="677">
        <v>102.55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2">
      <c r="A52" s="6">
        <v>41</v>
      </c>
      <c r="B52" s="494" t="s">
        <v>481</v>
      </c>
      <c r="C52" s="7">
        <v>2968</v>
      </c>
      <c r="D52" s="677">
        <v>148.4</v>
      </c>
      <c r="E52" s="7">
        <v>2968</v>
      </c>
      <c r="F52" s="677">
        <v>148.4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2">
      <c r="A53" s="6">
        <v>42</v>
      </c>
      <c r="B53" s="494" t="s">
        <v>482</v>
      </c>
      <c r="C53" s="7">
        <v>2288</v>
      </c>
      <c r="D53" s="677">
        <v>114.4</v>
      </c>
      <c r="E53" s="7">
        <v>2288</v>
      </c>
      <c r="F53" s="677">
        <v>114.4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2">
      <c r="A54" s="6">
        <v>43</v>
      </c>
      <c r="B54" s="494" t="s">
        <v>483</v>
      </c>
      <c r="C54" s="7">
        <v>2549</v>
      </c>
      <c r="D54" s="677">
        <v>127.45</v>
      </c>
      <c r="E54" s="7">
        <v>2549</v>
      </c>
      <c r="F54" s="677">
        <v>127.45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2">
      <c r="A55" s="6">
        <v>44</v>
      </c>
      <c r="B55" s="494" t="s">
        <v>484</v>
      </c>
      <c r="C55" s="7">
        <v>1327</v>
      </c>
      <c r="D55" s="677">
        <v>66.349999999999994</v>
      </c>
      <c r="E55" s="7">
        <v>1327</v>
      </c>
      <c r="F55" s="677">
        <v>66.349999999999994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2">
      <c r="A56" s="6">
        <v>45</v>
      </c>
      <c r="B56" s="494" t="s">
        <v>485</v>
      </c>
      <c r="C56" s="7">
        <v>2844</v>
      </c>
      <c r="D56" s="677">
        <v>142.19999999999999</v>
      </c>
      <c r="E56" s="7">
        <v>2844</v>
      </c>
      <c r="F56" s="677">
        <v>142.19999999999999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2">
      <c r="A57" s="6">
        <v>46</v>
      </c>
      <c r="B57" s="494" t="s">
        <v>486</v>
      </c>
      <c r="C57" s="7">
        <v>2466</v>
      </c>
      <c r="D57" s="677">
        <v>123.3</v>
      </c>
      <c r="E57" s="7">
        <v>2466</v>
      </c>
      <c r="F57" s="677">
        <v>123.3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2">
      <c r="A58" s="6">
        <v>47</v>
      </c>
      <c r="B58" s="494" t="s">
        <v>487</v>
      </c>
      <c r="C58" s="7">
        <v>2095</v>
      </c>
      <c r="D58" s="677">
        <v>104.75</v>
      </c>
      <c r="E58" s="7">
        <v>2095</v>
      </c>
      <c r="F58" s="677">
        <v>104.75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2">
      <c r="A59" s="6">
        <v>48</v>
      </c>
      <c r="B59" s="494" t="s">
        <v>492</v>
      </c>
      <c r="C59" s="7">
        <v>2639</v>
      </c>
      <c r="D59" s="677">
        <v>131.94999999999999</v>
      </c>
      <c r="E59" s="7">
        <v>2639</v>
      </c>
      <c r="F59" s="677">
        <v>131.94999999999999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502"/>
    </row>
    <row r="60" spans="1:12">
      <c r="A60" s="6">
        <v>49</v>
      </c>
      <c r="B60" s="494" t="s">
        <v>493</v>
      </c>
      <c r="C60" s="7">
        <v>2260</v>
      </c>
      <c r="D60" s="677">
        <v>113</v>
      </c>
      <c r="E60" s="7">
        <v>2260</v>
      </c>
      <c r="F60" s="677">
        <v>113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2">
      <c r="A61" s="6">
        <v>50</v>
      </c>
      <c r="B61" s="494" t="s">
        <v>488</v>
      </c>
      <c r="C61" s="7">
        <v>895</v>
      </c>
      <c r="D61" s="677">
        <v>44.75</v>
      </c>
      <c r="E61" s="7">
        <v>895</v>
      </c>
      <c r="F61" s="677">
        <v>44.75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2" s="9" customFormat="1">
      <c r="A62" s="6">
        <v>51</v>
      </c>
      <c r="B62" s="494" t="s">
        <v>494</v>
      </c>
      <c r="C62" s="7">
        <v>2823</v>
      </c>
      <c r="D62" s="677">
        <v>141.15</v>
      </c>
      <c r="E62" s="7">
        <v>2823</v>
      </c>
      <c r="F62" s="677">
        <v>141.15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2" s="703" customFormat="1">
      <c r="A63" s="719" t="s">
        <v>9</v>
      </c>
      <c r="B63" s="709"/>
      <c r="C63" s="714">
        <v>119272</v>
      </c>
      <c r="D63" s="797">
        <v>5963.5999999999995</v>
      </c>
      <c r="E63" s="714">
        <v>119272</v>
      </c>
      <c r="F63" s="797">
        <v>5963.5999999999995</v>
      </c>
      <c r="G63" s="709">
        <f t="shared" ref="G63:K63" si="0">SUM(G12:G62)</f>
        <v>0</v>
      </c>
      <c r="H63" s="709">
        <f t="shared" si="0"/>
        <v>0</v>
      </c>
      <c r="I63" s="709">
        <f t="shared" si="0"/>
        <v>0</v>
      </c>
      <c r="J63" s="709">
        <f t="shared" si="0"/>
        <v>0</v>
      </c>
      <c r="K63" s="709">
        <f t="shared" si="0"/>
        <v>0</v>
      </c>
    </row>
    <row r="64" spans="1:12" s="9" customFormat="1"/>
    <row r="65" spans="1:16" s="9" customFormat="1">
      <c r="A65" s="503" t="s">
        <v>851</v>
      </c>
    </row>
    <row r="66" spans="1:16" ht="15.75" customHeight="1">
      <c r="C66" s="1357"/>
      <c r="D66" s="1357"/>
      <c r="E66" s="1357"/>
      <c r="F66" s="1357"/>
    </row>
    <row r="67" spans="1:16" s="285" customFormat="1" ht="13.9" customHeight="1">
      <c r="B67" s="64"/>
      <c r="C67" s="64"/>
      <c r="D67" s="64"/>
      <c r="E67" s="64"/>
      <c r="F67" s="64"/>
      <c r="G67" s="64"/>
      <c r="H67" s="64"/>
      <c r="I67" s="1152" t="s">
        <v>6</v>
      </c>
      <c r="J67" s="1152"/>
      <c r="K67" s="64"/>
      <c r="L67" s="64"/>
      <c r="M67" s="64"/>
      <c r="N67" s="64"/>
      <c r="O67" s="64"/>
      <c r="P67" s="64"/>
    </row>
    <row r="68" spans="1:16" s="285" customFormat="1" ht="13.1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  <c r="K68" s="64"/>
      <c r="L68" s="64"/>
      <c r="M68" s="64"/>
      <c r="N68" s="64"/>
      <c r="O68" s="64"/>
      <c r="P68" s="64"/>
    </row>
    <row r="69" spans="1:16" s="285" customFormat="1" ht="13.1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  <c r="K69" s="64"/>
      <c r="L69" s="64"/>
      <c r="M69" s="64"/>
      <c r="N69" s="64"/>
      <c r="O69" s="64"/>
      <c r="P69" s="64"/>
    </row>
    <row r="70" spans="1:16" s="285" customFormat="1">
      <c r="A70" s="11" t="s">
        <v>13</v>
      </c>
      <c r="B70" s="11"/>
      <c r="C70" s="11"/>
      <c r="D70" s="11"/>
      <c r="E70" s="11"/>
      <c r="F70" s="11"/>
      <c r="H70" s="1147" t="s">
        <v>845</v>
      </c>
      <c r="I70" s="1147"/>
    </row>
    <row r="71" spans="1:16" s="285" customFormat="1">
      <c r="A71" s="11"/>
    </row>
    <row r="72" spans="1:16">
      <c r="A72" s="1234"/>
      <c r="B72" s="1234"/>
      <c r="C72" s="1234"/>
      <c r="D72" s="1234"/>
      <c r="E72" s="1234"/>
      <c r="F72" s="1234"/>
      <c r="G72" s="1234"/>
      <c r="H72" s="1234"/>
      <c r="I72" s="1234"/>
      <c r="J72" s="1234"/>
    </row>
  </sheetData>
  <mergeCells count="21">
    <mergeCell ref="A7:B7"/>
    <mergeCell ref="I7:K7"/>
    <mergeCell ref="D1:E1"/>
    <mergeCell ref="J1:K1"/>
    <mergeCell ref="A2:J2"/>
    <mergeCell ref="A3:J3"/>
    <mergeCell ref="A5:L5"/>
    <mergeCell ref="C8:J8"/>
    <mergeCell ref="A9:A10"/>
    <mergeCell ref="B9:B10"/>
    <mergeCell ref="C9:D9"/>
    <mergeCell ref="E9:F9"/>
    <mergeCell ref="G9:H9"/>
    <mergeCell ref="I9:J9"/>
    <mergeCell ref="A72:J72"/>
    <mergeCell ref="K9:K10"/>
    <mergeCell ref="C66:F66"/>
    <mergeCell ref="I67:J67"/>
    <mergeCell ref="A68:J68"/>
    <mergeCell ref="A69:J69"/>
    <mergeCell ref="H70:I70"/>
  </mergeCells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2"/>
  <sheetViews>
    <sheetView view="pageBreakPreview" topLeftCell="A19" zoomScale="90" zoomScaleSheetLayoutView="90" workbookViewId="0">
      <selection activeCell="C12" sqref="C12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  <col min="258" max="258" width="19" customWidth="1"/>
    <col min="259" max="259" width="16.28515625" customWidth="1"/>
    <col min="260" max="260" width="15.85546875" customWidth="1"/>
    <col min="261" max="261" width="9.28515625" customWidth="1"/>
    <col min="262" max="262" width="13.5703125" customWidth="1"/>
    <col min="263" max="263" width="9.7109375" customWidth="1"/>
    <col min="264" max="264" width="10.42578125" customWidth="1"/>
    <col min="265" max="265" width="15.28515625" customWidth="1"/>
    <col min="266" max="266" width="19.28515625" customWidth="1"/>
    <col min="267" max="267" width="15" customWidth="1"/>
    <col min="514" max="514" width="19" customWidth="1"/>
    <col min="515" max="515" width="16.28515625" customWidth="1"/>
    <col min="516" max="516" width="15.85546875" customWidth="1"/>
    <col min="517" max="517" width="9.28515625" customWidth="1"/>
    <col min="518" max="518" width="13.5703125" customWidth="1"/>
    <col min="519" max="519" width="9.7109375" customWidth="1"/>
    <col min="520" max="520" width="10.42578125" customWidth="1"/>
    <col min="521" max="521" width="15.28515625" customWidth="1"/>
    <col min="522" max="522" width="19.28515625" customWidth="1"/>
    <col min="523" max="523" width="15" customWidth="1"/>
    <col min="770" max="770" width="19" customWidth="1"/>
    <col min="771" max="771" width="16.28515625" customWidth="1"/>
    <col min="772" max="772" width="15.85546875" customWidth="1"/>
    <col min="773" max="773" width="9.28515625" customWidth="1"/>
    <col min="774" max="774" width="13.5703125" customWidth="1"/>
    <col min="775" max="775" width="9.7109375" customWidth="1"/>
    <col min="776" max="776" width="10.42578125" customWidth="1"/>
    <col min="777" max="777" width="15.28515625" customWidth="1"/>
    <col min="778" max="778" width="19.28515625" customWidth="1"/>
    <col min="779" max="779" width="15" customWidth="1"/>
    <col min="1026" max="1026" width="19" customWidth="1"/>
    <col min="1027" max="1027" width="16.28515625" customWidth="1"/>
    <col min="1028" max="1028" width="15.85546875" customWidth="1"/>
    <col min="1029" max="1029" width="9.28515625" customWidth="1"/>
    <col min="1030" max="1030" width="13.5703125" customWidth="1"/>
    <col min="1031" max="1031" width="9.7109375" customWidth="1"/>
    <col min="1032" max="1032" width="10.42578125" customWidth="1"/>
    <col min="1033" max="1033" width="15.28515625" customWidth="1"/>
    <col min="1034" max="1034" width="19.28515625" customWidth="1"/>
    <col min="1035" max="1035" width="15" customWidth="1"/>
    <col min="1282" max="1282" width="19" customWidth="1"/>
    <col min="1283" max="1283" width="16.28515625" customWidth="1"/>
    <col min="1284" max="1284" width="15.85546875" customWidth="1"/>
    <col min="1285" max="1285" width="9.28515625" customWidth="1"/>
    <col min="1286" max="1286" width="13.5703125" customWidth="1"/>
    <col min="1287" max="1287" width="9.7109375" customWidth="1"/>
    <col min="1288" max="1288" width="10.42578125" customWidth="1"/>
    <col min="1289" max="1289" width="15.28515625" customWidth="1"/>
    <col min="1290" max="1290" width="19.28515625" customWidth="1"/>
    <col min="1291" max="1291" width="15" customWidth="1"/>
    <col min="1538" max="1538" width="19" customWidth="1"/>
    <col min="1539" max="1539" width="16.28515625" customWidth="1"/>
    <col min="1540" max="1540" width="15.85546875" customWidth="1"/>
    <col min="1541" max="1541" width="9.28515625" customWidth="1"/>
    <col min="1542" max="1542" width="13.5703125" customWidth="1"/>
    <col min="1543" max="1543" width="9.7109375" customWidth="1"/>
    <col min="1544" max="1544" width="10.42578125" customWidth="1"/>
    <col min="1545" max="1545" width="15.28515625" customWidth="1"/>
    <col min="1546" max="1546" width="19.28515625" customWidth="1"/>
    <col min="1547" max="1547" width="15" customWidth="1"/>
    <col min="1794" max="1794" width="19" customWidth="1"/>
    <col min="1795" max="1795" width="16.28515625" customWidth="1"/>
    <col min="1796" max="1796" width="15.85546875" customWidth="1"/>
    <col min="1797" max="1797" width="9.28515625" customWidth="1"/>
    <col min="1798" max="1798" width="13.5703125" customWidth="1"/>
    <col min="1799" max="1799" width="9.7109375" customWidth="1"/>
    <col min="1800" max="1800" width="10.42578125" customWidth="1"/>
    <col min="1801" max="1801" width="15.28515625" customWidth="1"/>
    <col min="1802" max="1802" width="19.28515625" customWidth="1"/>
    <col min="1803" max="1803" width="15" customWidth="1"/>
    <col min="2050" max="2050" width="19" customWidth="1"/>
    <col min="2051" max="2051" width="16.28515625" customWidth="1"/>
    <col min="2052" max="2052" width="15.85546875" customWidth="1"/>
    <col min="2053" max="2053" width="9.28515625" customWidth="1"/>
    <col min="2054" max="2054" width="13.5703125" customWidth="1"/>
    <col min="2055" max="2055" width="9.7109375" customWidth="1"/>
    <col min="2056" max="2056" width="10.42578125" customWidth="1"/>
    <col min="2057" max="2057" width="15.28515625" customWidth="1"/>
    <col min="2058" max="2058" width="19.28515625" customWidth="1"/>
    <col min="2059" max="2059" width="15" customWidth="1"/>
    <col min="2306" max="2306" width="19" customWidth="1"/>
    <col min="2307" max="2307" width="16.28515625" customWidth="1"/>
    <col min="2308" max="2308" width="15.85546875" customWidth="1"/>
    <col min="2309" max="2309" width="9.28515625" customWidth="1"/>
    <col min="2310" max="2310" width="13.5703125" customWidth="1"/>
    <col min="2311" max="2311" width="9.7109375" customWidth="1"/>
    <col min="2312" max="2312" width="10.42578125" customWidth="1"/>
    <col min="2313" max="2313" width="15.28515625" customWidth="1"/>
    <col min="2314" max="2314" width="19.28515625" customWidth="1"/>
    <col min="2315" max="2315" width="15" customWidth="1"/>
    <col min="2562" max="2562" width="19" customWidth="1"/>
    <col min="2563" max="2563" width="16.28515625" customWidth="1"/>
    <col min="2564" max="2564" width="15.85546875" customWidth="1"/>
    <col min="2565" max="2565" width="9.28515625" customWidth="1"/>
    <col min="2566" max="2566" width="13.5703125" customWidth="1"/>
    <col min="2567" max="2567" width="9.7109375" customWidth="1"/>
    <col min="2568" max="2568" width="10.42578125" customWidth="1"/>
    <col min="2569" max="2569" width="15.28515625" customWidth="1"/>
    <col min="2570" max="2570" width="19.28515625" customWidth="1"/>
    <col min="2571" max="2571" width="15" customWidth="1"/>
    <col min="2818" max="2818" width="19" customWidth="1"/>
    <col min="2819" max="2819" width="16.28515625" customWidth="1"/>
    <col min="2820" max="2820" width="15.85546875" customWidth="1"/>
    <col min="2821" max="2821" width="9.28515625" customWidth="1"/>
    <col min="2822" max="2822" width="13.5703125" customWidth="1"/>
    <col min="2823" max="2823" width="9.7109375" customWidth="1"/>
    <col min="2824" max="2824" width="10.42578125" customWidth="1"/>
    <col min="2825" max="2825" width="15.28515625" customWidth="1"/>
    <col min="2826" max="2826" width="19.28515625" customWidth="1"/>
    <col min="2827" max="2827" width="15" customWidth="1"/>
    <col min="3074" max="3074" width="19" customWidth="1"/>
    <col min="3075" max="3075" width="16.28515625" customWidth="1"/>
    <col min="3076" max="3076" width="15.85546875" customWidth="1"/>
    <col min="3077" max="3077" width="9.28515625" customWidth="1"/>
    <col min="3078" max="3078" width="13.5703125" customWidth="1"/>
    <col min="3079" max="3079" width="9.7109375" customWidth="1"/>
    <col min="3080" max="3080" width="10.42578125" customWidth="1"/>
    <col min="3081" max="3081" width="15.28515625" customWidth="1"/>
    <col min="3082" max="3082" width="19.28515625" customWidth="1"/>
    <col min="3083" max="3083" width="15" customWidth="1"/>
    <col min="3330" max="3330" width="19" customWidth="1"/>
    <col min="3331" max="3331" width="16.28515625" customWidth="1"/>
    <col min="3332" max="3332" width="15.85546875" customWidth="1"/>
    <col min="3333" max="3333" width="9.28515625" customWidth="1"/>
    <col min="3334" max="3334" width="13.5703125" customWidth="1"/>
    <col min="3335" max="3335" width="9.7109375" customWidth="1"/>
    <col min="3336" max="3336" width="10.42578125" customWidth="1"/>
    <col min="3337" max="3337" width="15.28515625" customWidth="1"/>
    <col min="3338" max="3338" width="19.28515625" customWidth="1"/>
    <col min="3339" max="3339" width="15" customWidth="1"/>
    <col min="3586" max="3586" width="19" customWidth="1"/>
    <col min="3587" max="3587" width="16.28515625" customWidth="1"/>
    <col min="3588" max="3588" width="15.85546875" customWidth="1"/>
    <col min="3589" max="3589" width="9.28515625" customWidth="1"/>
    <col min="3590" max="3590" width="13.5703125" customWidth="1"/>
    <col min="3591" max="3591" width="9.7109375" customWidth="1"/>
    <col min="3592" max="3592" width="10.42578125" customWidth="1"/>
    <col min="3593" max="3593" width="15.28515625" customWidth="1"/>
    <col min="3594" max="3594" width="19.28515625" customWidth="1"/>
    <col min="3595" max="3595" width="15" customWidth="1"/>
    <col min="3842" max="3842" width="19" customWidth="1"/>
    <col min="3843" max="3843" width="16.28515625" customWidth="1"/>
    <col min="3844" max="3844" width="15.85546875" customWidth="1"/>
    <col min="3845" max="3845" width="9.28515625" customWidth="1"/>
    <col min="3846" max="3846" width="13.5703125" customWidth="1"/>
    <col min="3847" max="3847" width="9.7109375" customWidth="1"/>
    <col min="3848" max="3848" width="10.42578125" customWidth="1"/>
    <col min="3849" max="3849" width="15.28515625" customWidth="1"/>
    <col min="3850" max="3850" width="19.28515625" customWidth="1"/>
    <col min="3851" max="3851" width="15" customWidth="1"/>
    <col min="4098" max="4098" width="19" customWidth="1"/>
    <col min="4099" max="4099" width="16.28515625" customWidth="1"/>
    <col min="4100" max="4100" width="15.85546875" customWidth="1"/>
    <col min="4101" max="4101" width="9.28515625" customWidth="1"/>
    <col min="4102" max="4102" width="13.5703125" customWidth="1"/>
    <col min="4103" max="4103" width="9.7109375" customWidth="1"/>
    <col min="4104" max="4104" width="10.42578125" customWidth="1"/>
    <col min="4105" max="4105" width="15.28515625" customWidth="1"/>
    <col min="4106" max="4106" width="19.28515625" customWidth="1"/>
    <col min="4107" max="4107" width="15" customWidth="1"/>
    <col min="4354" max="4354" width="19" customWidth="1"/>
    <col min="4355" max="4355" width="16.28515625" customWidth="1"/>
    <col min="4356" max="4356" width="15.85546875" customWidth="1"/>
    <col min="4357" max="4357" width="9.28515625" customWidth="1"/>
    <col min="4358" max="4358" width="13.5703125" customWidth="1"/>
    <col min="4359" max="4359" width="9.7109375" customWidth="1"/>
    <col min="4360" max="4360" width="10.42578125" customWidth="1"/>
    <col min="4361" max="4361" width="15.28515625" customWidth="1"/>
    <col min="4362" max="4362" width="19.28515625" customWidth="1"/>
    <col min="4363" max="4363" width="15" customWidth="1"/>
    <col min="4610" max="4610" width="19" customWidth="1"/>
    <col min="4611" max="4611" width="16.28515625" customWidth="1"/>
    <col min="4612" max="4612" width="15.85546875" customWidth="1"/>
    <col min="4613" max="4613" width="9.28515625" customWidth="1"/>
    <col min="4614" max="4614" width="13.5703125" customWidth="1"/>
    <col min="4615" max="4615" width="9.7109375" customWidth="1"/>
    <col min="4616" max="4616" width="10.42578125" customWidth="1"/>
    <col min="4617" max="4617" width="15.28515625" customWidth="1"/>
    <col min="4618" max="4618" width="19.28515625" customWidth="1"/>
    <col min="4619" max="4619" width="15" customWidth="1"/>
    <col min="4866" max="4866" width="19" customWidth="1"/>
    <col min="4867" max="4867" width="16.28515625" customWidth="1"/>
    <col min="4868" max="4868" width="15.85546875" customWidth="1"/>
    <col min="4869" max="4869" width="9.28515625" customWidth="1"/>
    <col min="4870" max="4870" width="13.5703125" customWidth="1"/>
    <col min="4871" max="4871" width="9.7109375" customWidth="1"/>
    <col min="4872" max="4872" width="10.42578125" customWidth="1"/>
    <col min="4873" max="4873" width="15.28515625" customWidth="1"/>
    <col min="4874" max="4874" width="19.28515625" customWidth="1"/>
    <col min="4875" max="4875" width="15" customWidth="1"/>
    <col min="5122" max="5122" width="19" customWidth="1"/>
    <col min="5123" max="5123" width="16.28515625" customWidth="1"/>
    <col min="5124" max="5124" width="15.85546875" customWidth="1"/>
    <col min="5125" max="5125" width="9.28515625" customWidth="1"/>
    <col min="5126" max="5126" width="13.5703125" customWidth="1"/>
    <col min="5127" max="5127" width="9.7109375" customWidth="1"/>
    <col min="5128" max="5128" width="10.42578125" customWidth="1"/>
    <col min="5129" max="5129" width="15.28515625" customWidth="1"/>
    <col min="5130" max="5130" width="19.28515625" customWidth="1"/>
    <col min="5131" max="5131" width="15" customWidth="1"/>
    <col min="5378" max="5378" width="19" customWidth="1"/>
    <col min="5379" max="5379" width="16.28515625" customWidth="1"/>
    <col min="5380" max="5380" width="15.85546875" customWidth="1"/>
    <col min="5381" max="5381" width="9.28515625" customWidth="1"/>
    <col min="5382" max="5382" width="13.5703125" customWidth="1"/>
    <col min="5383" max="5383" width="9.7109375" customWidth="1"/>
    <col min="5384" max="5384" width="10.42578125" customWidth="1"/>
    <col min="5385" max="5385" width="15.28515625" customWidth="1"/>
    <col min="5386" max="5386" width="19.28515625" customWidth="1"/>
    <col min="5387" max="5387" width="15" customWidth="1"/>
    <col min="5634" max="5634" width="19" customWidth="1"/>
    <col min="5635" max="5635" width="16.28515625" customWidth="1"/>
    <col min="5636" max="5636" width="15.85546875" customWidth="1"/>
    <col min="5637" max="5637" width="9.28515625" customWidth="1"/>
    <col min="5638" max="5638" width="13.5703125" customWidth="1"/>
    <col min="5639" max="5639" width="9.7109375" customWidth="1"/>
    <col min="5640" max="5640" width="10.42578125" customWidth="1"/>
    <col min="5641" max="5641" width="15.28515625" customWidth="1"/>
    <col min="5642" max="5642" width="19.28515625" customWidth="1"/>
    <col min="5643" max="5643" width="15" customWidth="1"/>
    <col min="5890" max="5890" width="19" customWidth="1"/>
    <col min="5891" max="5891" width="16.28515625" customWidth="1"/>
    <col min="5892" max="5892" width="15.85546875" customWidth="1"/>
    <col min="5893" max="5893" width="9.28515625" customWidth="1"/>
    <col min="5894" max="5894" width="13.5703125" customWidth="1"/>
    <col min="5895" max="5895" width="9.7109375" customWidth="1"/>
    <col min="5896" max="5896" width="10.42578125" customWidth="1"/>
    <col min="5897" max="5897" width="15.28515625" customWidth="1"/>
    <col min="5898" max="5898" width="19.28515625" customWidth="1"/>
    <col min="5899" max="5899" width="15" customWidth="1"/>
    <col min="6146" max="6146" width="19" customWidth="1"/>
    <col min="6147" max="6147" width="16.28515625" customWidth="1"/>
    <col min="6148" max="6148" width="15.85546875" customWidth="1"/>
    <col min="6149" max="6149" width="9.28515625" customWidth="1"/>
    <col min="6150" max="6150" width="13.5703125" customWidth="1"/>
    <col min="6151" max="6151" width="9.7109375" customWidth="1"/>
    <col min="6152" max="6152" width="10.42578125" customWidth="1"/>
    <col min="6153" max="6153" width="15.28515625" customWidth="1"/>
    <col min="6154" max="6154" width="19.28515625" customWidth="1"/>
    <col min="6155" max="6155" width="15" customWidth="1"/>
    <col min="6402" max="6402" width="19" customWidth="1"/>
    <col min="6403" max="6403" width="16.28515625" customWidth="1"/>
    <col min="6404" max="6404" width="15.85546875" customWidth="1"/>
    <col min="6405" max="6405" width="9.28515625" customWidth="1"/>
    <col min="6406" max="6406" width="13.5703125" customWidth="1"/>
    <col min="6407" max="6407" width="9.7109375" customWidth="1"/>
    <col min="6408" max="6408" width="10.42578125" customWidth="1"/>
    <col min="6409" max="6409" width="15.28515625" customWidth="1"/>
    <col min="6410" max="6410" width="19.28515625" customWidth="1"/>
    <col min="6411" max="6411" width="15" customWidth="1"/>
    <col min="6658" max="6658" width="19" customWidth="1"/>
    <col min="6659" max="6659" width="16.28515625" customWidth="1"/>
    <col min="6660" max="6660" width="15.85546875" customWidth="1"/>
    <col min="6661" max="6661" width="9.28515625" customWidth="1"/>
    <col min="6662" max="6662" width="13.5703125" customWidth="1"/>
    <col min="6663" max="6663" width="9.7109375" customWidth="1"/>
    <col min="6664" max="6664" width="10.42578125" customWidth="1"/>
    <col min="6665" max="6665" width="15.28515625" customWidth="1"/>
    <col min="6666" max="6666" width="19.28515625" customWidth="1"/>
    <col min="6667" max="6667" width="15" customWidth="1"/>
    <col min="6914" max="6914" width="19" customWidth="1"/>
    <col min="6915" max="6915" width="16.28515625" customWidth="1"/>
    <col min="6916" max="6916" width="15.85546875" customWidth="1"/>
    <col min="6917" max="6917" width="9.28515625" customWidth="1"/>
    <col min="6918" max="6918" width="13.5703125" customWidth="1"/>
    <col min="6919" max="6919" width="9.7109375" customWidth="1"/>
    <col min="6920" max="6920" width="10.42578125" customWidth="1"/>
    <col min="6921" max="6921" width="15.28515625" customWidth="1"/>
    <col min="6922" max="6922" width="19.28515625" customWidth="1"/>
    <col min="6923" max="6923" width="15" customWidth="1"/>
    <col min="7170" max="7170" width="19" customWidth="1"/>
    <col min="7171" max="7171" width="16.28515625" customWidth="1"/>
    <col min="7172" max="7172" width="15.85546875" customWidth="1"/>
    <col min="7173" max="7173" width="9.28515625" customWidth="1"/>
    <col min="7174" max="7174" width="13.5703125" customWidth="1"/>
    <col min="7175" max="7175" width="9.7109375" customWidth="1"/>
    <col min="7176" max="7176" width="10.42578125" customWidth="1"/>
    <col min="7177" max="7177" width="15.28515625" customWidth="1"/>
    <col min="7178" max="7178" width="19.28515625" customWidth="1"/>
    <col min="7179" max="7179" width="15" customWidth="1"/>
    <col min="7426" max="7426" width="19" customWidth="1"/>
    <col min="7427" max="7427" width="16.28515625" customWidth="1"/>
    <col min="7428" max="7428" width="15.85546875" customWidth="1"/>
    <col min="7429" max="7429" width="9.28515625" customWidth="1"/>
    <col min="7430" max="7430" width="13.5703125" customWidth="1"/>
    <col min="7431" max="7431" width="9.7109375" customWidth="1"/>
    <col min="7432" max="7432" width="10.42578125" customWidth="1"/>
    <col min="7433" max="7433" width="15.28515625" customWidth="1"/>
    <col min="7434" max="7434" width="19.28515625" customWidth="1"/>
    <col min="7435" max="7435" width="15" customWidth="1"/>
    <col min="7682" max="7682" width="19" customWidth="1"/>
    <col min="7683" max="7683" width="16.28515625" customWidth="1"/>
    <col min="7684" max="7684" width="15.85546875" customWidth="1"/>
    <col min="7685" max="7685" width="9.28515625" customWidth="1"/>
    <col min="7686" max="7686" width="13.5703125" customWidth="1"/>
    <col min="7687" max="7687" width="9.7109375" customWidth="1"/>
    <col min="7688" max="7688" width="10.42578125" customWidth="1"/>
    <col min="7689" max="7689" width="15.28515625" customWidth="1"/>
    <col min="7690" max="7690" width="19.28515625" customWidth="1"/>
    <col min="7691" max="7691" width="15" customWidth="1"/>
    <col min="7938" max="7938" width="19" customWidth="1"/>
    <col min="7939" max="7939" width="16.28515625" customWidth="1"/>
    <col min="7940" max="7940" width="15.85546875" customWidth="1"/>
    <col min="7941" max="7941" width="9.28515625" customWidth="1"/>
    <col min="7942" max="7942" width="13.5703125" customWidth="1"/>
    <col min="7943" max="7943" width="9.7109375" customWidth="1"/>
    <col min="7944" max="7944" width="10.42578125" customWidth="1"/>
    <col min="7945" max="7945" width="15.28515625" customWidth="1"/>
    <col min="7946" max="7946" width="19.28515625" customWidth="1"/>
    <col min="7947" max="7947" width="15" customWidth="1"/>
    <col min="8194" max="8194" width="19" customWidth="1"/>
    <col min="8195" max="8195" width="16.28515625" customWidth="1"/>
    <col min="8196" max="8196" width="15.85546875" customWidth="1"/>
    <col min="8197" max="8197" width="9.28515625" customWidth="1"/>
    <col min="8198" max="8198" width="13.5703125" customWidth="1"/>
    <col min="8199" max="8199" width="9.7109375" customWidth="1"/>
    <col min="8200" max="8200" width="10.42578125" customWidth="1"/>
    <col min="8201" max="8201" width="15.28515625" customWidth="1"/>
    <col min="8202" max="8202" width="19.28515625" customWidth="1"/>
    <col min="8203" max="8203" width="15" customWidth="1"/>
    <col min="8450" max="8450" width="19" customWidth="1"/>
    <col min="8451" max="8451" width="16.28515625" customWidth="1"/>
    <col min="8452" max="8452" width="15.85546875" customWidth="1"/>
    <col min="8453" max="8453" width="9.28515625" customWidth="1"/>
    <col min="8454" max="8454" width="13.5703125" customWidth="1"/>
    <col min="8455" max="8455" width="9.7109375" customWidth="1"/>
    <col min="8456" max="8456" width="10.42578125" customWidth="1"/>
    <col min="8457" max="8457" width="15.28515625" customWidth="1"/>
    <col min="8458" max="8458" width="19.28515625" customWidth="1"/>
    <col min="8459" max="8459" width="15" customWidth="1"/>
    <col min="8706" max="8706" width="19" customWidth="1"/>
    <col min="8707" max="8707" width="16.28515625" customWidth="1"/>
    <col min="8708" max="8708" width="15.85546875" customWidth="1"/>
    <col min="8709" max="8709" width="9.28515625" customWidth="1"/>
    <col min="8710" max="8710" width="13.5703125" customWidth="1"/>
    <col min="8711" max="8711" width="9.7109375" customWidth="1"/>
    <col min="8712" max="8712" width="10.42578125" customWidth="1"/>
    <col min="8713" max="8713" width="15.28515625" customWidth="1"/>
    <col min="8714" max="8714" width="19.28515625" customWidth="1"/>
    <col min="8715" max="8715" width="15" customWidth="1"/>
    <col min="8962" max="8962" width="19" customWidth="1"/>
    <col min="8963" max="8963" width="16.28515625" customWidth="1"/>
    <col min="8964" max="8964" width="15.85546875" customWidth="1"/>
    <col min="8965" max="8965" width="9.28515625" customWidth="1"/>
    <col min="8966" max="8966" width="13.5703125" customWidth="1"/>
    <col min="8967" max="8967" width="9.7109375" customWidth="1"/>
    <col min="8968" max="8968" width="10.42578125" customWidth="1"/>
    <col min="8969" max="8969" width="15.28515625" customWidth="1"/>
    <col min="8970" max="8970" width="19.28515625" customWidth="1"/>
    <col min="8971" max="8971" width="15" customWidth="1"/>
    <col min="9218" max="9218" width="19" customWidth="1"/>
    <col min="9219" max="9219" width="16.28515625" customWidth="1"/>
    <col min="9220" max="9220" width="15.85546875" customWidth="1"/>
    <col min="9221" max="9221" width="9.28515625" customWidth="1"/>
    <col min="9222" max="9222" width="13.5703125" customWidth="1"/>
    <col min="9223" max="9223" width="9.7109375" customWidth="1"/>
    <col min="9224" max="9224" width="10.42578125" customWidth="1"/>
    <col min="9225" max="9225" width="15.28515625" customWidth="1"/>
    <col min="9226" max="9226" width="19.28515625" customWidth="1"/>
    <col min="9227" max="9227" width="15" customWidth="1"/>
    <col min="9474" max="9474" width="19" customWidth="1"/>
    <col min="9475" max="9475" width="16.28515625" customWidth="1"/>
    <col min="9476" max="9476" width="15.85546875" customWidth="1"/>
    <col min="9477" max="9477" width="9.28515625" customWidth="1"/>
    <col min="9478" max="9478" width="13.5703125" customWidth="1"/>
    <col min="9479" max="9479" width="9.7109375" customWidth="1"/>
    <col min="9480" max="9480" width="10.42578125" customWidth="1"/>
    <col min="9481" max="9481" width="15.28515625" customWidth="1"/>
    <col min="9482" max="9482" width="19.28515625" customWidth="1"/>
    <col min="9483" max="9483" width="15" customWidth="1"/>
    <col min="9730" max="9730" width="19" customWidth="1"/>
    <col min="9731" max="9731" width="16.28515625" customWidth="1"/>
    <col min="9732" max="9732" width="15.85546875" customWidth="1"/>
    <col min="9733" max="9733" width="9.28515625" customWidth="1"/>
    <col min="9734" max="9734" width="13.5703125" customWidth="1"/>
    <col min="9735" max="9735" width="9.7109375" customWidth="1"/>
    <col min="9736" max="9736" width="10.42578125" customWidth="1"/>
    <col min="9737" max="9737" width="15.28515625" customWidth="1"/>
    <col min="9738" max="9738" width="19.28515625" customWidth="1"/>
    <col min="9739" max="9739" width="15" customWidth="1"/>
    <col min="9986" max="9986" width="19" customWidth="1"/>
    <col min="9987" max="9987" width="16.28515625" customWidth="1"/>
    <col min="9988" max="9988" width="15.85546875" customWidth="1"/>
    <col min="9989" max="9989" width="9.28515625" customWidth="1"/>
    <col min="9990" max="9990" width="13.5703125" customWidth="1"/>
    <col min="9991" max="9991" width="9.7109375" customWidth="1"/>
    <col min="9992" max="9992" width="10.42578125" customWidth="1"/>
    <col min="9993" max="9993" width="15.28515625" customWidth="1"/>
    <col min="9994" max="9994" width="19.28515625" customWidth="1"/>
    <col min="9995" max="9995" width="15" customWidth="1"/>
    <col min="10242" max="10242" width="19" customWidth="1"/>
    <col min="10243" max="10243" width="16.28515625" customWidth="1"/>
    <col min="10244" max="10244" width="15.85546875" customWidth="1"/>
    <col min="10245" max="10245" width="9.28515625" customWidth="1"/>
    <col min="10246" max="10246" width="13.5703125" customWidth="1"/>
    <col min="10247" max="10247" width="9.7109375" customWidth="1"/>
    <col min="10248" max="10248" width="10.42578125" customWidth="1"/>
    <col min="10249" max="10249" width="15.28515625" customWidth="1"/>
    <col min="10250" max="10250" width="19.28515625" customWidth="1"/>
    <col min="10251" max="10251" width="15" customWidth="1"/>
    <col min="10498" max="10498" width="19" customWidth="1"/>
    <col min="10499" max="10499" width="16.28515625" customWidth="1"/>
    <col min="10500" max="10500" width="15.85546875" customWidth="1"/>
    <col min="10501" max="10501" width="9.28515625" customWidth="1"/>
    <col min="10502" max="10502" width="13.5703125" customWidth="1"/>
    <col min="10503" max="10503" width="9.7109375" customWidth="1"/>
    <col min="10504" max="10504" width="10.42578125" customWidth="1"/>
    <col min="10505" max="10505" width="15.28515625" customWidth="1"/>
    <col min="10506" max="10506" width="19.28515625" customWidth="1"/>
    <col min="10507" max="10507" width="15" customWidth="1"/>
    <col min="10754" max="10754" width="19" customWidth="1"/>
    <col min="10755" max="10755" width="16.28515625" customWidth="1"/>
    <col min="10756" max="10756" width="15.85546875" customWidth="1"/>
    <col min="10757" max="10757" width="9.28515625" customWidth="1"/>
    <col min="10758" max="10758" width="13.5703125" customWidth="1"/>
    <col min="10759" max="10759" width="9.7109375" customWidth="1"/>
    <col min="10760" max="10760" width="10.42578125" customWidth="1"/>
    <col min="10761" max="10761" width="15.28515625" customWidth="1"/>
    <col min="10762" max="10762" width="19.28515625" customWidth="1"/>
    <col min="10763" max="10763" width="15" customWidth="1"/>
    <col min="11010" max="11010" width="19" customWidth="1"/>
    <col min="11011" max="11011" width="16.28515625" customWidth="1"/>
    <col min="11012" max="11012" width="15.85546875" customWidth="1"/>
    <col min="11013" max="11013" width="9.28515625" customWidth="1"/>
    <col min="11014" max="11014" width="13.5703125" customWidth="1"/>
    <col min="11015" max="11015" width="9.7109375" customWidth="1"/>
    <col min="11016" max="11016" width="10.42578125" customWidth="1"/>
    <col min="11017" max="11017" width="15.28515625" customWidth="1"/>
    <col min="11018" max="11018" width="19.28515625" customWidth="1"/>
    <col min="11019" max="11019" width="15" customWidth="1"/>
    <col min="11266" max="11266" width="19" customWidth="1"/>
    <col min="11267" max="11267" width="16.28515625" customWidth="1"/>
    <col min="11268" max="11268" width="15.85546875" customWidth="1"/>
    <col min="11269" max="11269" width="9.28515625" customWidth="1"/>
    <col min="11270" max="11270" width="13.5703125" customWidth="1"/>
    <col min="11271" max="11271" width="9.7109375" customWidth="1"/>
    <col min="11272" max="11272" width="10.42578125" customWidth="1"/>
    <col min="11273" max="11273" width="15.28515625" customWidth="1"/>
    <col min="11274" max="11274" width="19.28515625" customWidth="1"/>
    <col min="11275" max="11275" width="15" customWidth="1"/>
    <col min="11522" max="11522" width="19" customWidth="1"/>
    <col min="11523" max="11523" width="16.28515625" customWidth="1"/>
    <col min="11524" max="11524" width="15.85546875" customWidth="1"/>
    <col min="11525" max="11525" width="9.28515625" customWidth="1"/>
    <col min="11526" max="11526" width="13.5703125" customWidth="1"/>
    <col min="11527" max="11527" width="9.7109375" customWidth="1"/>
    <col min="11528" max="11528" width="10.42578125" customWidth="1"/>
    <col min="11529" max="11529" width="15.28515625" customWidth="1"/>
    <col min="11530" max="11530" width="19.28515625" customWidth="1"/>
    <col min="11531" max="11531" width="15" customWidth="1"/>
    <col min="11778" max="11778" width="19" customWidth="1"/>
    <col min="11779" max="11779" width="16.28515625" customWidth="1"/>
    <col min="11780" max="11780" width="15.85546875" customWidth="1"/>
    <col min="11781" max="11781" width="9.28515625" customWidth="1"/>
    <col min="11782" max="11782" width="13.5703125" customWidth="1"/>
    <col min="11783" max="11783" width="9.7109375" customWidth="1"/>
    <col min="11784" max="11784" width="10.42578125" customWidth="1"/>
    <col min="11785" max="11785" width="15.28515625" customWidth="1"/>
    <col min="11786" max="11786" width="19.28515625" customWidth="1"/>
    <col min="11787" max="11787" width="15" customWidth="1"/>
    <col min="12034" max="12034" width="19" customWidth="1"/>
    <col min="12035" max="12035" width="16.28515625" customWidth="1"/>
    <col min="12036" max="12036" width="15.85546875" customWidth="1"/>
    <col min="12037" max="12037" width="9.28515625" customWidth="1"/>
    <col min="12038" max="12038" width="13.5703125" customWidth="1"/>
    <col min="12039" max="12039" width="9.7109375" customWidth="1"/>
    <col min="12040" max="12040" width="10.42578125" customWidth="1"/>
    <col min="12041" max="12041" width="15.28515625" customWidth="1"/>
    <col min="12042" max="12042" width="19.28515625" customWidth="1"/>
    <col min="12043" max="12043" width="15" customWidth="1"/>
    <col min="12290" max="12290" width="19" customWidth="1"/>
    <col min="12291" max="12291" width="16.28515625" customWidth="1"/>
    <col min="12292" max="12292" width="15.85546875" customWidth="1"/>
    <col min="12293" max="12293" width="9.28515625" customWidth="1"/>
    <col min="12294" max="12294" width="13.5703125" customWidth="1"/>
    <col min="12295" max="12295" width="9.7109375" customWidth="1"/>
    <col min="12296" max="12296" width="10.42578125" customWidth="1"/>
    <col min="12297" max="12297" width="15.28515625" customWidth="1"/>
    <col min="12298" max="12298" width="19.28515625" customWidth="1"/>
    <col min="12299" max="12299" width="15" customWidth="1"/>
    <col min="12546" max="12546" width="19" customWidth="1"/>
    <col min="12547" max="12547" width="16.28515625" customWidth="1"/>
    <col min="12548" max="12548" width="15.85546875" customWidth="1"/>
    <col min="12549" max="12549" width="9.28515625" customWidth="1"/>
    <col min="12550" max="12550" width="13.5703125" customWidth="1"/>
    <col min="12551" max="12551" width="9.7109375" customWidth="1"/>
    <col min="12552" max="12552" width="10.42578125" customWidth="1"/>
    <col min="12553" max="12553" width="15.28515625" customWidth="1"/>
    <col min="12554" max="12554" width="19.28515625" customWidth="1"/>
    <col min="12555" max="12555" width="15" customWidth="1"/>
    <col min="12802" max="12802" width="19" customWidth="1"/>
    <col min="12803" max="12803" width="16.28515625" customWidth="1"/>
    <col min="12804" max="12804" width="15.85546875" customWidth="1"/>
    <col min="12805" max="12805" width="9.28515625" customWidth="1"/>
    <col min="12806" max="12806" width="13.5703125" customWidth="1"/>
    <col min="12807" max="12807" width="9.7109375" customWidth="1"/>
    <col min="12808" max="12808" width="10.42578125" customWidth="1"/>
    <col min="12809" max="12809" width="15.28515625" customWidth="1"/>
    <col min="12810" max="12810" width="19.28515625" customWidth="1"/>
    <col min="12811" max="12811" width="15" customWidth="1"/>
    <col min="13058" max="13058" width="19" customWidth="1"/>
    <col min="13059" max="13059" width="16.28515625" customWidth="1"/>
    <col min="13060" max="13060" width="15.85546875" customWidth="1"/>
    <col min="13061" max="13061" width="9.28515625" customWidth="1"/>
    <col min="13062" max="13062" width="13.5703125" customWidth="1"/>
    <col min="13063" max="13063" width="9.7109375" customWidth="1"/>
    <col min="13064" max="13064" width="10.42578125" customWidth="1"/>
    <col min="13065" max="13065" width="15.28515625" customWidth="1"/>
    <col min="13066" max="13066" width="19.28515625" customWidth="1"/>
    <col min="13067" max="13067" width="15" customWidth="1"/>
    <col min="13314" max="13314" width="19" customWidth="1"/>
    <col min="13315" max="13315" width="16.28515625" customWidth="1"/>
    <col min="13316" max="13316" width="15.85546875" customWidth="1"/>
    <col min="13317" max="13317" width="9.28515625" customWidth="1"/>
    <col min="13318" max="13318" width="13.5703125" customWidth="1"/>
    <col min="13319" max="13319" width="9.7109375" customWidth="1"/>
    <col min="13320" max="13320" width="10.42578125" customWidth="1"/>
    <col min="13321" max="13321" width="15.28515625" customWidth="1"/>
    <col min="13322" max="13322" width="19.28515625" customWidth="1"/>
    <col min="13323" max="13323" width="15" customWidth="1"/>
    <col min="13570" max="13570" width="19" customWidth="1"/>
    <col min="13571" max="13571" width="16.28515625" customWidth="1"/>
    <col min="13572" max="13572" width="15.85546875" customWidth="1"/>
    <col min="13573" max="13573" width="9.28515625" customWidth="1"/>
    <col min="13574" max="13574" width="13.5703125" customWidth="1"/>
    <col min="13575" max="13575" width="9.7109375" customWidth="1"/>
    <col min="13576" max="13576" width="10.42578125" customWidth="1"/>
    <col min="13577" max="13577" width="15.28515625" customWidth="1"/>
    <col min="13578" max="13578" width="19.28515625" customWidth="1"/>
    <col min="13579" max="13579" width="15" customWidth="1"/>
    <col min="13826" max="13826" width="19" customWidth="1"/>
    <col min="13827" max="13827" width="16.28515625" customWidth="1"/>
    <col min="13828" max="13828" width="15.85546875" customWidth="1"/>
    <col min="13829" max="13829" width="9.28515625" customWidth="1"/>
    <col min="13830" max="13830" width="13.5703125" customWidth="1"/>
    <col min="13831" max="13831" width="9.7109375" customWidth="1"/>
    <col min="13832" max="13832" width="10.42578125" customWidth="1"/>
    <col min="13833" max="13833" width="15.28515625" customWidth="1"/>
    <col min="13834" max="13834" width="19.28515625" customWidth="1"/>
    <col min="13835" max="13835" width="15" customWidth="1"/>
    <col min="14082" max="14082" width="19" customWidth="1"/>
    <col min="14083" max="14083" width="16.28515625" customWidth="1"/>
    <col min="14084" max="14084" width="15.85546875" customWidth="1"/>
    <col min="14085" max="14085" width="9.28515625" customWidth="1"/>
    <col min="14086" max="14086" width="13.5703125" customWidth="1"/>
    <col min="14087" max="14087" width="9.7109375" customWidth="1"/>
    <col min="14088" max="14088" width="10.42578125" customWidth="1"/>
    <col min="14089" max="14089" width="15.28515625" customWidth="1"/>
    <col min="14090" max="14090" width="19.28515625" customWidth="1"/>
    <col min="14091" max="14091" width="15" customWidth="1"/>
    <col min="14338" max="14338" width="19" customWidth="1"/>
    <col min="14339" max="14339" width="16.28515625" customWidth="1"/>
    <col min="14340" max="14340" width="15.85546875" customWidth="1"/>
    <col min="14341" max="14341" width="9.28515625" customWidth="1"/>
    <col min="14342" max="14342" width="13.5703125" customWidth="1"/>
    <col min="14343" max="14343" width="9.7109375" customWidth="1"/>
    <col min="14344" max="14344" width="10.42578125" customWidth="1"/>
    <col min="14345" max="14345" width="15.28515625" customWidth="1"/>
    <col min="14346" max="14346" width="19.28515625" customWidth="1"/>
    <col min="14347" max="14347" width="15" customWidth="1"/>
    <col min="14594" max="14594" width="19" customWidth="1"/>
    <col min="14595" max="14595" width="16.28515625" customWidth="1"/>
    <col min="14596" max="14596" width="15.85546875" customWidth="1"/>
    <col min="14597" max="14597" width="9.28515625" customWidth="1"/>
    <col min="14598" max="14598" width="13.5703125" customWidth="1"/>
    <col min="14599" max="14599" width="9.7109375" customWidth="1"/>
    <col min="14600" max="14600" width="10.42578125" customWidth="1"/>
    <col min="14601" max="14601" width="15.28515625" customWidth="1"/>
    <col min="14602" max="14602" width="19.28515625" customWidth="1"/>
    <col min="14603" max="14603" width="15" customWidth="1"/>
    <col min="14850" max="14850" width="19" customWidth="1"/>
    <col min="14851" max="14851" width="16.28515625" customWidth="1"/>
    <col min="14852" max="14852" width="15.85546875" customWidth="1"/>
    <col min="14853" max="14853" width="9.28515625" customWidth="1"/>
    <col min="14854" max="14854" width="13.5703125" customWidth="1"/>
    <col min="14855" max="14855" width="9.7109375" customWidth="1"/>
    <col min="14856" max="14856" width="10.42578125" customWidth="1"/>
    <col min="14857" max="14857" width="15.28515625" customWidth="1"/>
    <col min="14858" max="14858" width="19.28515625" customWidth="1"/>
    <col min="14859" max="14859" width="15" customWidth="1"/>
    <col min="15106" max="15106" width="19" customWidth="1"/>
    <col min="15107" max="15107" width="16.28515625" customWidth="1"/>
    <col min="15108" max="15108" width="15.85546875" customWidth="1"/>
    <col min="15109" max="15109" width="9.28515625" customWidth="1"/>
    <col min="15110" max="15110" width="13.5703125" customWidth="1"/>
    <col min="15111" max="15111" width="9.7109375" customWidth="1"/>
    <col min="15112" max="15112" width="10.42578125" customWidth="1"/>
    <col min="15113" max="15113" width="15.28515625" customWidth="1"/>
    <col min="15114" max="15114" width="19.28515625" customWidth="1"/>
    <col min="15115" max="15115" width="15" customWidth="1"/>
    <col min="15362" max="15362" width="19" customWidth="1"/>
    <col min="15363" max="15363" width="16.28515625" customWidth="1"/>
    <col min="15364" max="15364" width="15.85546875" customWidth="1"/>
    <col min="15365" max="15365" width="9.28515625" customWidth="1"/>
    <col min="15366" max="15366" width="13.5703125" customWidth="1"/>
    <col min="15367" max="15367" width="9.7109375" customWidth="1"/>
    <col min="15368" max="15368" width="10.42578125" customWidth="1"/>
    <col min="15369" max="15369" width="15.28515625" customWidth="1"/>
    <col min="15370" max="15370" width="19.28515625" customWidth="1"/>
    <col min="15371" max="15371" width="15" customWidth="1"/>
    <col min="15618" max="15618" width="19" customWidth="1"/>
    <col min="15619" max="15619" width="16.28515625" customWidth="1"/>
    <col min="15620" max="15620" width="15.85546875" customWidth="1"/>
    <col min="15621" max="15621" width="9.28515625" customWidth="1"/>
    <col min="15622" max="15622" width="13.5703125" customWidth="1"/>
    <col min="15623" max="15623" width="9.7109375" customWidth="1"/>
    <col min="15624" max="15624" width="10.42578125" customWidth="1"/>
    <col min="15625" max="15625" width="15.28515625" customWidth="1"/>
    <col min="15626" max="15626" width="19.28515625" customWidth="1"/>
    <col min="15627" max="15627" width="15" customWidth="1"/>
    <col min="15874" max="15874" width="19" customWidth="1"/>
    <col min="15875" max="15875" width="16.28515625" customWidth="1"/>
    <col min="15876" max="15876" width="15.85546875" customWidth="1"/>
    <col min="15877" max="15877" width="9.28515625" customWidth="1"/>
    <col min="15878" max="15878" width="13.5703125" customWidth="1"/>
    <col min="15879" max="15879" width="9.7109375" customWidth="1"/>
    <col min="15880" max="15880" width="10.42578125" customWidth="1"/>
    <col min="15881" max="15881" width="15.28515625" customWidth="1"/>
    <col min="15882" max="15882" width="19.28515625" customWidth="1"/>
    <col min="15883" max="15883" width="15" customWidth="1"/>
    <col min="16130" max="16130" width="19" customWidth="1"/>
    <col min="16131" max="16131" width="16.28515625" customWidth="1"/>
    <col min="16132" max="16132" width="15.85546875" customWidth="1"/>
    <col min="16133" max="16133" width="9.28515625" customWidth="1"/>
    <col min="16134" max="16134" width="13.5703125" customWidth="1"/>
    <col min="16135" max="16135" width="9.7109375" customWidth="1"/>
    <col min="16136" max="16136" width="10.42578125" customWidth="1"/>
    <col min="16137" max="16137" width="15.28515625" customWidth="1"/>
    <col min="16138" max="16138" width="19.28515625" customWidth="1"/>
    <col min="16139" max="16139" width="15" customWidth="1"/>
  </cols>
  <sheetData>
    <row r="1" spans="1:19" ht="22.9" customHeight="1">
      <c r="D1" s="1147"/>
      <c r="E1" s="1147"/>
      <c r="H1" s="37"/>
      <c r="J1" s="1231" t="s">
        <v>857</v>
      </c>
      <c r="K1" s="1231"/>
    </row>
    <row r="2" spans="1:19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9" ht="18">
      <c r="A3" s="1212" t="s">
        <v>507</v>
      </c>
      <c r="B3" s="1212"/>
      <c r="C3" s="1212"/>
      <c r="D3" s="1212"/>
      <c r="E3" s="1212"/>
      <c r="F3" s="1212"/>
      <c r="G3" s="1212"/>
      <c r="H3" s="1212"/>
      <c r="I3" s="1212"/>
      <c r="J3" s="1212"/>
    </row>
    <row r="4" spans="1:19" ht="10.5" customHeight="1"/>
    <row r="5" spans="1:19" s="285" customFormat="1" ht="15.75" customHeight="1">
      <c r="A5" s="1506" t="s">
        <v>858</v>
      </c>
      <c r="B5" s="1506"/>
      <c r="C5" s="1506"/>
      <c r="D5" s="1506"/>
      <c r="E5" s="1506"/>
      <c r="F5" s="1506"/>
      <c r="G5" s="1506"/>
      <c r="H5" s="1506"/>
      <c r="I5" s="1506"/>
      <c r="J5" s="1506"/>
      <c r="K5" s="1506"/>
      <c r="L5" s="1506"/>
    </row>
    <row r="6" spans="1:19" s="285" customFormat="1" ht="15.7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</row>
    <row r="7" spans="1:19" s="285" customFormat="1">
      <c r="A7" s="1151" t="s">
        <v>520</v>
      </c>
      <c r="B7" s="1151"/>
      <c r="I7" s="1238" t="s">
        <v>859</v>
      </c>
      <c r="J7" s="1238"/>
      <c r="K7" s="1238"/>
    </row>
    <row r="8" spans="1:19" s="10" customFormat="1" ht="15.75" hidden="1">
      <c r="C8" s="1210" t="s">
        <v>823</v>
      </c>
      <c r="D8" s="1210"/>
      <c r="E8" s="1210"/>
      <c r="F8" s="1210"/>
      <c r="G8" s="1210"/>
      <c r="H8" s="1210"/>
      <c r="I8" s="1210"/>
      <c r="J8" s="1210"/>
    </row>
    <row r="9" spans="1:19" ht="31.5" customHeight="1">
      <c r="A9" s="1232" t="s">
        <v>15</v>
      </c>
      <c r="B9" s="1232" t="s">
        <v>29</v>
      </c>
      <c r="C9" s="1205" t="s">
        <v>860</v>
      </c>
      <c r="D9" s="1244"/>
      <c r="E9" s="1205" t="s">
        <v>855</v>
      </c>
      <c r="F9" s="1244"/>
      <c r="G9" s="1205" t="s">
        <v>826</v>
      </c>
      <c r="H9" s="1244"/>
      <c r="I9" s="1204" t="s">
        <v>827</v>
      </c>
      <c r="J9" s="1204"/>
      <c r="K9" s="1232" t="s">
        <v>856</v>
      </c>
      <c r="R9" s="7"/>
      <c r="S9" s="9"/>
    </row>
    <row r="10" spans="1:19" s="11" customFormat="1" ht="46.5" customHeight="1">
      <c r="A10" s="1233"/>
      <c r="B10" s="1233"/>
      <c r="C10" s="468" t="s">
        <v>829</v>
      </c>
      <c r="D10" s="468" t="s">
        <v>830</v>
      </c>
      <c r="E10" s="468" t="s">
        <v>829</v>
      </c>
      <c r="F10" s="468" t="s">
        <v>830</v>
      </c>
      <c r="G10" s="468" t="s">
        <v>829</v>
      </c>
      <c r="H10" s="468" t="s">
        <v>830</v>
      </c>
      <c r="I10" s="468" t="s">
        <v>831</v>
      </c>
      <c r="J10" s="468" t="s">
        <v>832</v>
      </c>
      <c r="K10" s="1233"/>
    </row>
    <row r="11" spans="1:19">
      <c r="A11" s="668">
        <v>1</v>
      </c>
      <c r="B11" s="668">
        <v>2</v>
      </c>
      <c r="C11" s="668">
        <v>3</v>
      </c>
      <c r="D11" s="668">
        <v>4</v>
      </c>
      <c r="E11" s="668">
        <v>5</v>
      </c>
      <c r="F11" s="668">
        <v>6</v>
      </c>
      <c r="G11" s="668">
        <v>7</v>
      </c>
      <c r="H11" s="668">
        <v>8</v>
      </c>
      <c r="I11" s="668">
        <v>9</v>
      </c>
      <c r="J11" s="668">
        <v>10</v>
      </c>
      <c r="K11" s="668">
        <v>11</v>
      </c>
    </row>
    <row r="12" spans="1:19">
      <c r="A12" s="6">
        <v>1</v>
      </c>
      <c r="B12" s="494" t="s">
        <v>444</v>
      </c>
      <c r="C12" s="7">
        <v>0</v>
      </c>
      <c r="D12" s="677">
        <v>0</v>
      </c>
      <c r="E12" s="7">
        <v>0</v>
      </c>
      <c r="F12" s="67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9">
      <c r="A13" s="6">
        <v>2</v>
      </c>
      <c r="B13" s="494" t="s">
        <v>446</v>
      </c>
      <c r="C13" s="7">
        <v>1856</v>
      </c>
      <c r="D13" s="677">
        <v>92.8</v>
      </c>
      <c r="E13" s="7">
        <v>1856</v>
      </c>
      <c r="F13" s="677">
        <v>92.8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9">
      <c r="A14" s="6">
        <v>3</v>
      </c>
      <c r="B14" s="494" t="s">
        <v>445</v>
      </c>
      <c r="C14" s="7">
        <v>2614</v>
      </c>
      <c r="D14" s="677">
        <v>130.69999999999999</v>
      </c>
      <c r="E14" s="7">
        <v>2614</v>
      </c>
      <c r="F14" s="677">
        <v>130.69999999999999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9">
      <c r="A15" s="6">
        <v>4</v>
      </c>
      <c r="B15" s="494" t="s">
        <v>447</v>
      </c>
      <c r="C15" s="7">
        <v>1532</v>
      </c>
      <c r="D15" s="677">
        <v>76.599999999999994</v>
      </c>
      <c r="E15" s="7">
        <v>1532</v>
      </c>
      <c r="F15" s="677">
        <v>76.599999999999994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9">
      <c r="A16" s="6">
        <v>5</v>
      </c>
      <c r="B16" s="494" t="s">
        <v>448</v>
      </c>
      <c r="C16" s="7">
        <v>2750</v>
      </c>
      <c r="D16" s="677">
        <v>137.5</v>
      </c>
      <c r="E16" s="7">
        <v>2750</v>
      </c>
      <c r="F16" s="677">
        <v>137.5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2">
      <c r="A17" s="6">
        <v>6</v>
      </c>
      <c r="B17" s="494" t="s">
        <v>449</v>
      </c>
      <c r="C17" s="7">
        <v>2475</v>
      </c>
      <c r="D17" s="677">
        <v>123.75</v>
      </c>
      <c r="E17" s="7">
        <v>2475</v>
      </c>
      <c r="F17" s="677">
        <v>123.75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2">
      <c r="A18" s="6">
        <v>7</v>
      </c>
      <c r="B18" s="494" t="s">
        <v>450</v>
      </c>
      <c r="C18" s="7">
        <v>2307</v>
      </c>
      <c r="D18" s="677">
        <v>115.35</v>
      </c>
      <c r="E18" s="7">
        <v>2307</v>
      </c>
      <c r="F18" s="677">
        <v>115.35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2">
      <c r="A19" s="6">
        <v>8</v>
      </c>
      <c r="B19" s="494" t="s">
        <v>451</v>
      </c>
      <c r="C19" s="7">
        <v>2761</v>
      </c>
      <c r="D19" s="677">
        <v>138.05000000000001</v>
      </c>
      <c r="E19" s="7">
        <v>2761</v>
      </c>
      <c r="F19" s="677">
        <v>138.05000000000001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2">
      <c r="A20" s="6">
        <v>9</v>
      </c>
      <c r="B20" s="494" t="s">
        <v>452</v>
      </c>
      <c r="C20" s="7">
        <v>1688</v>
      </c>
      <c r="D20" s="677">
        <v>84.4</v>
      </c>
      <c r="E20" s="7">
        <v>1688</v>
      </c>
      <c r="F20" s="677">
        <v>84.4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2">
      <c r="A21" s="6">
        <v>10</v>
      </c>
      <c r="B21" s="494" t="s">
        <v>453</v>
      </c>
      <c r="C21" s="7">
        <v>1075</v>
      </c>
      <c r="D21" s="677">
        <v>53.75</v>
      </c>
      <c r="E21" s="7">
        <v>1075</v>
      </c>
      <c r="F21" s="677">
        <v>53.75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2">
      <c r="A22" s="6">
        <v>11</v>
      </c>
      <c r="B22" s="494" t="s">
        <v>454</v>
      </c>
      <c r="C22" s="7">
        <v>2625</v>
      </c>
      <c r="D22" s="677">
        <v>131.25</v>
      </c>
      <c r="E22" s="7">
        <v>2625</v>
      </c>
      <c r="F22" s="677">
        <v>131.25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2">
      <c r="A23" s="6">
        <v>12</v>
      </c>
      <c r="B23" s="494" t="s">
        <v>455</v>
      </c>
      <c r="C23" s="7">
        <v>3322</v>
      </c>
      <c r="D23" s="677">
        <v>166.1</v>
      </c>
      <c r="E23" s="7">
        <v>3322</v>
      </c>
      <c r="F23" s="677">
        <v>166.1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2">
      <c r="A24" s="6">
        <v>13</v>
      </c>
      <c r="B24" s="494" t="s">
        <v>456</v>
      </c>
      <c r="C24" s="7">
        <v>970</v>
      </c>
      <c r="D24" s="677">
        <v>48.5</v>
      </c>
      <c r="E24" s="7">
        <v>970</v>
      </c>
      <c r="F24" s="677">
        <v>48.5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2">
      <c r="A25" s="6">
        <v>14</v>
      </c>
      <c r="B25" s="494" t="s">
        <v>457</v>
      </c>
      <c r="C25" s="7">
        <v>1521</v>
      </c>
      <c r="D25" s="677">
        <v>76.05</v>
      </c>
      <c r="E25" s="7">
        <v>1521</v>
      </c>
      <c r="F25" s="677">
        <v>76.05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02">
        <v>0</v>
      </c>
    </row>
    <row r="26" spans="1:12">
      <c r="A26" s="6">
        <v>15</v>
      </c>
      <c r="B26" s="494" t="s">
        <v>458</v>
      </c>
      <c r="C26" s="7">
        <v>0</v>
      </c>
      <c r="D26" s="677">
        <v>0</v>
      </c>
      <c r="E26" s="7">
        <v>0</v>
      </c>
      <c r="F26" s="67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2">
      <c r="A27" s="6">
        <v>16</v>
      </c>
      <c r="B27" s="494" t="s">
        <v>459</v>
      </c>
      <c r="C27" s="7">
        <v>0</v>
      </c>
      <c r="D27" s="677">
        <v>0</v>
      </c>
      <c r="E27" s="7">
        <v>0</v>
      </c>
      <c r="F27" s="67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2">
      <c r="A28" s="6">
        <v>17</v>
      </c>
      <c r="B28" s="494" t="s">
        <v>460</v>
      </c>
      <c r="C28" s="7">
        <v>2139</v>
      </c>
      <c r="D28" s="677">
        <v>106.95</v>
      </c>
      <c r="E28" s="7">
        <v>2139</v>
      </c>
      <c r="F28" s="677">
        <v>106.95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2">
      <c r="A29" s="6">
        <v>18</v>
      </c>
      <c r="B29" s="494" t="s">
        <v>461</v>
      </c>
      <c r="C29" s="7">
        <v>1900</v>
      </c>
      <c r="D29" s="677">
        <v>95</v>
      </c>
      <c r="E29" s="7">
        <v>1900</v>
      </c>
      <c r="F29" s="677">
        <v>95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2">
      <c r="A30" s="6">
        <v>19</v>
      </c>
      <c r="B30" s="494" t="s">
        <v>462</v>
      </c>
      <c r="C30" s="7">
        <v>2409</v>
      </c>
      <c r="D30" s="677">
        <v>120.45</v>
      </c>
      <c r="E30" s="7">
        <v>2409</v>
      </c>
      <c r="F30" s="677">
        <v>120.45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2">
      <c r="A31" s="6">
        <v>20</v>
      </c>
      <c r="B31" s="494" t="s">
        <v>463</v>
      </c>
      <c r="C31" s="7">
        <v>1142</v>
      </c>
      <c r="D31" s="677">
        <v>57.1</v>
      </c>
      <c r="E31" s="7">
        <v>1142</v>
      </c>
      <c r="F31" s="677">
        <v>57.1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2">
      <c r="A32" s="6">
        <v>21</v>
      </c>
      <c r="B32" s="494" t="s">
        <v>464</v>
      </c>
      <c r="C32" s="7">
        <v>2137</v>
      </c>
      <c r="D32" s="677">
        <v>106.85</v>
      </c>
      <c r="E32" s="7">
        <v>2137</v>
      </c>
      <c r="F32" s="677">
        <v>106.85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>
      <c r="A33" s="6">
        <v>22</v>
      </c>
      <c r="B33" s="494" t="s">
        <v>465</v>
      </c>
      <c r="C33" s="7">
        <v>1974</v>
      </c>
      <c r="D33" s="677">
        <v>98.7</v>
      </c>
      <c r="E33" s="7">
        <v>1974</v>
      </c>
      <c r="F33" s="677">
        <v>98.7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>
      <c r="A34" s="6">
        <v>23</v>
      </c>
      <c r="B34" s="494" t="s">
        <v>466</v>
      </c>
      <c r="C34" s="7">
        <v>2275</v>
      </c>
      <c r="D34" s="677">
        <v>113.75</v>
      </c>
      <c r="E34" s="7">
        <v>2275</v>
      </c>
      <c r="F34" s="677">
        <v>113.75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>
      <c r="A35" s="6">
        <v>24</v>
      </c>
      <c r="B35" s="494" t="s">
        <v>489</v>
      </c>
      <c r="C35" s="7">
        <v>0</v>
      </c>
      <c r="D35" s="677">
        <v>0</v>
      </c>
      <c r="E35" s="7">
        <v>0</v>
      </c>
      <c r="F35" s="67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>
      <c r="A36" s="6">
        <v>25</v>
      </c>
      <c r="B36" s="494" t="s">
        <v>467</v>
      </c>
      <c r="C36" s="7">
        <v>2174</v>
      </c>
      <c r="D36" s="677">
        <v>108.7</v>
      </c>
      <c r="E36" s="7">
        <v>2174</v>
      </c>
      <c r="F36" s="677">
        <v>108.7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>
      <c r="A37" s="6">
        <v>26</v>
      </c>
      <c r="B37" s="494" t="s">
        <v>468</v>
      </c>
      <c r="C37" s="7">
        <v>1167</v>
      </c>
      <c r="D37" s="677">
        <v>58.35</v>
      </c>
      <c r="E37" s="7">
        <v>1167</v>
      </c>
      <c r="F37" s="677">
        <v>58.35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>
      <c r="A38" s="6">
        <v>27</v>
      </c>
      <c r="B38" s="494" t="s">
        <v>469</v>
      </c>
      <c r="C38" s="7">
        <v>3825</v>
      </c>
      <c r="D38" s="677">
        <v>191.25</v>
      </c>
      <c r="E38" s="7">
        <v>3825</v>
      </c>
      <c r="F38" s="677">
        <v>191.25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>
      <c r="A39" s="6">
        <v>28</v>
      </c>
      <c r="B39" s="494" t="s">
        <v>470</v>
      </c>
      <c r="C39" s="7">
        <v>2479</v>
      </c>
      <c r="D39" s="677">
        <v>123.95</v>
      </c>
      <c r="E39" s="7">
        <v>2479</v>
      </c>
      <c r="F39" s="677">
        <v>123.95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>
      <c r="A40" s="6">
        <v>29</v>
      </c>
      <c r="B40" s="494" t="s">
        <v>490</v>
      </c>
      <c r="C40" s="7">
        <v>2035</v>
      </c>
      <c r="D40" s="677">
        <v>101.75</v>
      </c>
      <c r="E40" s="7">
        <v>2035</v>
      </c>
      <c r="F40" s="677">
        <v>101.75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>
      <c r="A41" s="6">
        <v>30</v>
      </c>
      <c r="B41" s="494" t="s">
        <v>471</v>
      </c>
      <c r="C41" s="7">
        <v>2485</v>
      </c>
      <c r="D41" s="677">
        <v>124.25</v>
      </c>
      <c r="E41" s="7">
        <v>2485</v>
      </c>
      <c r="F41" s="677">
        <v>124.25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>
      <c r="A42" s="6">
        <v>31</v>
      </c>
      <c r="B42" s="494" t="s">
        <v>472</v>
      </c>
      <c r="C42" s="7">
        <v>509</v>
      </c>
      <c r="D42" s="677">
        <v>25.45</v>
      </c>
      <c r="E42" s="7">
        <v>509</v>
      </c>
      <c r="F42" s="677">
        <v>25.45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>
      <c r="A43" s="6">
        <v>32</v>
      </c>
      <c r="B43" s="494" t="s">
        <v>473</v>
      </c>
      <c r="C43" s="7">
        <v>0</v>
      </c>
      <c r="D43" s="677">
        <v>0</v>
      </c>
      <c r="E43" s="7">
        <v>0</v>
      </c>
      <c r="F43" s="67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>
      <c r="A44" s="6">
        <v>33</v>
      </c>
      <c r="B44" s="494" t="s">
        <v>474</v>
      </c>
      <c r="C44" s="7">
        <v>2573</v>
      </c>
      <c r="D44" s="677">
        <v>128.65</v>
      </c>
      <c r="E44" s="7">
        <v>2573</v>
      </c>
      <c r="F44" s="677">
        <v>128.65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>
      <c r="A45" s="6">
        <v>34</v>
      </c>
      <c r="B45" s="494" t="s">
        <v>475</v>
      </c>
      <c r="C45" s="7">
        <v>554</v>
      </c>
      <c r="D45" s="677">
        <v>27.7</v>
      </c>
      <c r="E45" s="7">
        <v>554</v>
      </c>
      <c r="F45" s="677">
        <v>27.7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>
      <c r="A46" s="6">
        <v>35</v>
      </c>
      <c r="B46" s="494" t="s">
        <v>476</v>
      </c>
      <c r="C46" s="7">
        <v>1349</v>
      </c>
      <c r="D46" s="677">
        <v>67.45</v>
      </c>
      <c r="E46" s="7">
        <v>1349</v>
      </c>
      <c r="F46" s="677">
        <v>67.45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>
      <c r="A47" s="6">
        <v>36</v>
      </c>
      <c r="B47" s="494" t="s">
        <v>491</v>
      </c>
      <c r="C47" s="7">
        <v>1198</v>
      </c>
      <c r="D47" s="677">
        <v>59.9</v>
      </c>
      <c r="E47" s="7">
        <v>1198</v>
      </c>
      <c r="F47" s="677">
        <v>59.9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>
      <c r="A48" s="6">
        <v>37</v>
      </c>
      <c r="B48" s="494" t="s">
        <v>477</v>
      </c>
      <c r="C48" s="7">
        <v>2590</v>
      </c>
      <c r="D48" s="677">
        <v>129.5</v>
      </c>
      <c r="E48" s="7">
        <v>2590</v>
      </c>
      <c r="F48" s="677">
        <v>129.5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2">
      <c r="A49" s="6">
        <v>38</v>
      </c>
      <c r="B49" s="494" t="s">
        <v>478</v>
      </c>
      <c r="C49" s="7">
        <v>456</v>
      </c>
      <c r="D49" s="677">
        <v>22.8</v>
      </c>
      <c r="E49" s="7">
        <v>456</v>
      </c>
      <c r="F49" s="677">
        <v>22.8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2">
      <c r="A50" s="6">
        <v>39</v>
      </c>
      <c r="B50" s="494" t="s">
        <v>479</v>
      </c>
      <c r="C50" s="7">
        <v>2713</v>
      </c>
      <c r="D50" s="677">
        <v>135.65</v>
      </c>
      <c r="E50" s="7">
        <v>2713</v>
      </c>
      <c r="F50" s="677">
        <v>135.65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2">
      <c r="A51" s="6">
        <v>40</v>
      </c>
      <c r="B51" s="494" t="s">
        <v>480</v>
      </c>
      <c r="C51" s="7">
        <v>457</v>
      </c>
      <c r="D51" s="677">
        <v>22.85</v>
      </c>
      <c r="E51" s="7">
        <v>457</v>
      </c>
      <c r="F51" s="677">
        <v>22.85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2">
      <c r="A52" s="6">
        <v>41</v>
      </c>
      <c r="B52" s="494" t="s">
        <v>481</v>
      </c>
      <c r="C52" s="7">
        <v>2635</v>
      </c>
      <c r="D52" s="677">
        <v>131.75</v>
      </c>
      <c r="E52" s="7">
        <v>2635</v>
      </c>
      <c r="F52" s="677">
        <v>131.75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2">
      <c r="A53" s="6">
        <v>42</v>
      </c>
      <c r="B53" s="494" t="s">
        <v>482</v>
      </c>
      <c r="C53" s="7">
        <v>2247</v>
      </c>
      <c r="D53" s="677">
        <v>112.35</v>
      </c>
      <c r="E53" s="7">
        <v>2247</v>
      </c>
      <c r="F53" s="677">
        <v>112.35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2">
      <c r="A54" s="6">
        <v>43</v>
      </c>
      <c r="B54" s="494" t="s">
        <v>483</v>
      </c>
      <c r="C54" s="7">
        <v>0</v>
      </c>
      <c r="D54" s="677">
        <v>0</v>
      </c>
      <c r="E54" s="7">
        <v>0</v>
      </c>
      <c r="F54" s="67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2">
      <c r="A55" s="6">
        <v>44</v>
      </c>
      <c r="B55" s="494" t="s">
        <v>484</v>
      </c>
      <c r="C55" s="7">
        <v>858</v>
      </c>
      <c r="D55" s="677">
        <v>42.9</v>
      </c>
      <c r="E55" s="7">
        <v>858</v>
      </c>
      <c r="F55" s="677">
        <v>42.9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502">
        <v>0</v>
      </c>
    </row>
    <row r="56" spans="1:12">
      <c r="A56" s="6">
        <v>45</v>
      </c>
      <c r="B56" s="494" t="s">
        <v>485</v>
      </c>
      <c r="C56" s="7">
        <v>1774</v>
      </c>
      <c r="D56" s="677">
        <v>88.7</v>
      </c>
      <c r="E56" s="7">
        <v>1774</v>
      </c>
      <c r="F56" s="677">
        <v>88.7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2">
      <c r="A57" s="6">
        <v>46</v>
      </c>
      <c r="B57" s="494" t="s">
        <v>486</v>
      </c>
      <c r="C57" s="7">
        <v>2478</v>
      </c>
      <c r="D57" s="677">
        <v>123.9</v>
      </c>
      <c r="E57" s="7">
        <v>2478</v>
      </c>
      <c r="F57" s="677">
        <v>123.9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2">
      <c r="A58" s="6">
        <v>47</v>
      </c>
      <c r="B58" s="494" t="s">
        <v>487</v>
      </c>
      <c r="C58" s="7">
        <v>1790</v>
      </c>
      <c r="D58" s="677">
        <v>89.5</v>
      </c>
      <c r="E58" s="7">
        <v>1790</v>
      </c>
      <c r="F58" s="677">
        <v>89.5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2">
      <c r="A59" s="6">
        <v>48</v>
      </c>
      <c r="B59" s="494" t="s">
        <v>492</v>
      </c>
      <c r="C59" s="7">
        <v>2645</v>
      </c>
      <c r="D59" s="677">
        <v>132.25</v>
      </c>
      <c r="E59" s="7">
        <v>2645</v>
      </c>
      <c r="F59" s="677">
        <v>132.25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2">
      <c r="A60" s="6">
        <v>49</v>
      </c>
      <c r="B60" s="494" t="s">
        <v>493</v>
      </c>
      <c r="C60" s="7">
        <v>1558</v>
      </c>
      <c r="D60" s="677">
        <v>77.900000000000006</v>
      </c>
      <c r="E60" s="7">
        <v>1558</v>
      </c>
      <c r="F60" s="677">
        <v>77.900000000000006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2">
      <c r="A61" s="6">
        <v>50</v>
      </c>
      <c r="B61" s="494" t="s">
        <v>488</v>
      </c>
      <c r="C61" s="7">
        <v>1505</v>
      </c>
      <c r="D61" s="677">
        <v>75.25</v>
      </c>
      <c r="E61" s="7">
        <v>1505</v>
      </c>
      <c r="F61" s="677">
        <v>75.25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2" s="9" customFormat="1">
      <c r="A62" s="6">
        <v>51</v>
      </c>
      <c r="B62" s="494" t="s">
        <v>494</v>
      </c>
      <c r="C62" s="7">
        <v>2977</v>
      </c>
      <c r="D62" s="677">
        <v>148.85</v>
      </c>
      <c r="E62" s="7">
        <v>2977</v>
      </c>
      <c r="F62" s="677">
        <v>148.85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2" s="703" customFormat="1">
      <c r="A63" s="719" t="s">
        <v>9</v>
      </c>
      <c r="B63" s="709"/>
      <c r="C63" s="714">
        <v>88503</v>
      </c>
      <c r="D63" s="797">
        <v>4425.1499999999996</v>
      </c>
      <c r="E63" s="714">
        <v>88503</v>
      </c>
      <c r="F63" s="797">
        <v>4425.1499999999996</v>
      </c>
      <c r="G63" s="709">
        <v>0</v>
      </c>
      <c r="H63" s="709">
        <v>0</v>
      </c>
      <c r="I63" s="709">
        <v>0</v>
      </c>
      <c r="J63" s="709">
        <v>0</v>
      </c>
      <c r="K63" s="709">
        <v>0</v>
      </c>
    </row>
    <row r="64" spans="1:12" s="9" customFormat="1"/>
    <row r="65" spans="1:16" s="9" customFormat="1">
      <c r="A65" s="503" t="s">
        <v>851</v>
      </c>
    </row>
    <row r="66" spans="1:16" ht="15.75" customHeight="1">
      <c r="C66" s="1357"/>
      <c r="D66" s="1357"/>
      <c r="E66" s="1357"/>
      <c r="F66" s="1357"/>
    </row>
    <row r="67" spans="1:16" s="285" customFormat="1" ht="13.9" customHeight="1">
      <c r="B67" s="64"/>
      <c r="C67" s="64">
        <f>C63+'AT12_KD-New'!C63</f>
        <v>207775</v>
      </c>
      <c r="D67" s="1081">
        <f>D63+'AT12_KD-New'!D63</f>
        <v>10388.75</v>
      </c>
      <c r="E67" s="64"/>
      <c r="F67" s="64"/>
      <c r="G67" s="64"/>
      <c r="H67" s="64"/>
      <c r="I67" s="1152" t="s">
        <v>6</v>
      </c>
      <c r="J67" s="1152"/>
      <c r="K67" s="64"/>
      <c r="L67" s="64"/>
      <c r="M67" s="64"/>
      <c r="N67" s="64"/>
      <c r="O67" s="64"/>
      <c r="P67" s="64"/>
    </row>
    <row r="68" spans="1:16" s="285" customFormat="1" ht="13.15" customHeight="1">
      <c r="A68" s="1153" t="s">
        <v>7</v>
      </c>
      <c r="B68" s="1153"/>
      <c r="C68" s="1153"/>
      <c r="D68" s="1153"/>
      <c r="E68" s="1153"/>
      <c r="F68" s="1153"/>
      <c r="G68" s="1153"/>
      <c r="H68" s="1153"/>
      <c r="I68" s="1153"/>
      <c r="J68" s="1153"/>
      <c r="K68" s="64"/>
      <c r="L68" s="64"/>
      <c r="M68" s="64"/>
      <c r="N68" s="64"/>
      <c r="O68" s="64"/>
      <c r="P68" s="64"/>
    </row>
    <row r="69" spans="1:16" s="285" customFormat="1" ht="13.15" customHeight="1">
      <c r="A69" s="1153" t="s">
        <v>10</v>
      </c>
      <c r="B69" s="1153"/>
      <c r="C69" s="1153"/>
      <c r="D69" s="1153"/>
      <c r="E69" s="1153"/>
      <c r="F69" s="1153"/>
      <c r="G69" s="1153"/>
      <c r="H69" s="1153"/>
      <c r="I69" s="1153"/>
      <c r="J69" s="1153"/>
      <c r="K69" s="64"/>
      <c r="L69" s="64"/>
      <c r="M69" s="64"/>
      <c r="N69" s="64"/>
      <c r="O69" s="64"/>
      <c r="P69" s="64"/>
    </row>
    <row r="70" spans="1:16" s="285" customFormat="1">
      <c r="A70" s="11" t="s">
        <v>13</v>
      </c>
      <c r="B70" s="11"/>
      <c r="C70" s="11"/>
      <c r="D70" s="11"/>
      <c r="E70" s="11"/>
      <c r="F70" s="11"/>
      <c r="H70" s="1147" t="s">
        <v>845</v>
      </c>
      <c r="I70" s="1147"/>
    </row>
    <row r="71" spans="1:16" s="285" customFormat="1">
      <c r="A71" s="11"/>
    </row>
    <row r="72" spans="1:16">
      <c r="A72" s="1234"/>
      <c r="B72" s="1234"/>
      <c r="C72" s="1234"/>
      <c r="D72" s="1234"/>
      <c r="E72" s="1234"/>
      <c r="F72" s="1234"/>
      <c r="G72" s="1234"/>
      <c r="H72" s="1234"/>
      <c r="I72" s="1234"/>
      <c r="J72" s="1234"/>
    </row>
  </sheetData>
  <mergeCells count="21">
    <mergeCell ref="A7:B7"/>
    <mergeCell ref="I7:K7"/>
    <mergeCell ref="D1:E1"/>
    <mergeCell ref="J1:K1"/>
    <mergeCell ref="A2:J2"/>
    <mergeCell ref="A3:J3"/>
    <mergeCell ref="A5:L5"/>
    <mergeCell ref="C8:J8"/>
    <mergeCell ref="A9:A10"/>
    <mergeCell ref="B9:B10"/>
    <mergeCell ref="C9:D9"/>
    <mergeCell ref="E9:F9"/>
    <mergeCell ref="G9:H9"/>
    <mergeCell ref="I9:J9"/>
    <mergeCell ref="A72:J72"/>
    <mergeCell ref="K9:K10"/>
    <mergeCell ref="C66:F66"/>
    <mergeCell ref="I67:J67"/>
    <mergeCell ref="A68:J68"/>
    <mergeCell ref="A69:J69"/>
    <mergeCell ref="H70:I70"/>
  </mergeCells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view="pageBreakPreview" zoomScale="90" zoomScaleSheetLayoutView="90" workbookViewId="0">
      <pane xSplit="2" ySplit="9" topLeftCell="C49" activePane="bottomRight" state="frozen"/>
      <selection activeCell="G55" sqref="G55"/>
      <selection pane="topRight" activeCell="G55" sqref="G55"/>
      <selection pane="bottomLeft" activeCell="G55" sqref="G55"/>
      <selection pane="bottomRight" activeCell="J60" sqref="J60"/>
    </sheetView>
  </sheetViews>
  <sheetFormatPr defaultColWidth="9.140625" defaultRowHeight="12.75"/>
  <cols>
    <col min="1" max="1" width="7.140625" style="367" customWidth="1"/>
    <col min="2" max="2" width="15.42578125" style="367" customWidth="1"/>
    <col min="3" max="3" width="14.5703125" style="367" customWidth="1"/>
    <col min="4" max="4" width="16.5703125" style="794" customWidth="1"/>
    <col min="5" max="8" width="18.42578125" style="794" customWidth="1"/>
    <col min="9" max="16384" width="9.140625" style="367"/>
  </cols>
  <sheetData>
    <row r="1" spans="1:15">
      <c r="H1" s="880" t="s">
        <v>329</v>
      </c>
    </row>
    <row r="2" spans="1:15" ht="18">
      <c r="A2" s="1466" t="s">
        <v>0</v>
      </c>
      <c r="B2" s="1466"/>
      <c r="C2" s="1466"/>
      <c r="D2" s="1466"/>
      <c r="E2" s="1466"/>
      <c r="F2" s="1466"/>
      <c r="G2" s="1466"/>
      <c r="H2" s="1466"/>
      <c r="I2" s="881"/>
      <c r="J2" s="881"/>
      <c r="K2" s="881"/>
      <c r="L2" s="881"/>
      <c r="M2" s="881"/>
      <c r="N2" s="881"/>
      <c r="O2" s="881"/>
    </row>
    <row r="3" spans="1:15" ht="21">
      <c r="A3" s="1468" t="s">
        <v>522</v>
      </c>
      <c r="B3" s="1468"/>
      <c r="C3" s="1468"/>
      <c r="D3" s="1468"/>
      <c r="E3" s="1468"/>
      <c r="F3" s="1468"/>
      <c r="G3" s="1468"/>
      <c r="H3" s="1468"/>
      <c r="I3" s="882"/>
      <c r="J3" s="882"/>
      <c r="K3" s="882"/>
      <c r="L3" s="882"/>
      <c r="M3" s="882"/>
      <c r="N3" s="882"/>
      <c r="O3" s="882"/>
    </row>
    <row r="4" spans="1:15" ht="15">
      <c r="A4" s="780"/>
      <c r="B4" s="780"/>
      <c r="C4" s="780"/>
      <c r="D4" s="781"/>
      <c r="E4" s="781"/>
      <c r="F4" s="781"/>
      <c r="G4" s="781"/>
      <c r="H4" s="781"/>
      <c r="I4" s="780"/>
      <c r="J4" s="780"/>
      <c r="K4" s="780"/>
      <c r="L4" s="780"/>
      <c r="M4" s="780"/>
      <c r="N4" s="780"/>
      <c r="O4" s="780"/>
    </row>
    <row r="5" spans="1:15" ht="18">
      <c r="A5" s="1458" t="s">
        <v>328</v>
      </c>
      <c r="B5" s="1458"/>
      <c r="C5" s="1458"/>
      <c r="D5" s="1458"/>
      <c r="E5" s="1458"/>
      <c r="F5" s="1458"/>
      <c r="G5" s="1458"/>
      <c r="H5" s="1458"/>
      <c r="I5" s="881"/>
      <c r="J5" s="881"/>
      <c r="K5" s="881"/>
      <c r="L5" s="881"/>
      <c r="M5" s="881"/>
      <c r="N5" s="881"/>
      <c r="O5" s="881"/>
    </row>
    <row r="6" spans="1:15" ht="15">
      <c r="A6" s="883" t="s">
        <v>520</v>
      </c>
      <c r="B6" s="883"/>
      <c r="C6" s="884"/>
      <c r="D6" s="884"/>
      <c r="E6" s="884"/>
      <c r="F6" s="1378" t="s">
        <v>523</v>
      </c>
      <c r="G6" s="1378"/>
      <c r="H6" s="1378"/>
      <c r="I6" s="780"/>
      <c r="J6" s="780"/>
      <c r="K6" s="780"/>
      <c r="L6" s="885"/>
      <c r="M6" s="885"/>
      <c r="N6" s="1507"/>
      <c r="O6" s="1507"/>
    </row>
    <row r="7" spans="1:15" ht="31.5" customHeight="1">
      <c r="A7" s="1508" t="s">
        <v>1</v>
      </c>
      <c r="B7" s="1508" t="s">
        <v>2</v>
      </c>
      <c r="C7" s="1509" t="s">
        <v>261</v>
      </c>
      <c r="D7" s="1510" t="s">
        <v>318</v>
      </c>
      <c r="E7" s="1511"/>
      <c r="F7" s="1511"/>
      <c r="G7" s="1511"/>
      <c r="H7" s="1512"/>
    </row>
    <row r="8" spans="1:15" ht="34.5" customHeight="1">
      <c r="A8" s="1508"/>
      <c r="B8" s="1508"/>
      <c r="C8" s="1509"/>
      <c r="D8" s="886" t="s">
        <v>319</v>
      </c>
      <c r="E8" s="886" t="s">
        <v>320</v>
      </c>
      <c r="F8" s="886" t="s">
        <v>321</v>
      </c>
      <c r="G8" s="886" t="s">
        <v>397</v>
      </c>
      <c r="H8" s="886" t="s">
        <v>33</v>
      </c>
    </row>
    <row r="9" spans="1:15" ht="15">
      <c r="A9" s="887">
        <v>1</v>
      </c>
      <c r="B9" s="887">
        <v>2</v>
      </c>
      <c r="C9" s="887">
        <v>3</v>
      </c>
      <c r="D9" s="887">
        <v>4</v>
      </c>
      <c r="E9" s="887">
        <v>5</v>
      </c>
      <c r="F9" s="887">
        <v>6</v>
      </c>
      <c r="G9" s="887">
        <v>7</v>
      </c>
      <c r="H9" s="887">
        <v>8</v>
      </c>
    </row>
    <row r="10" spans="1:15" s="872" customFormat="1" ht="18.75">
      <c r="A10" s="887">
        <v>1</v>
      </c>
      <c r="B10" s="390" t="s">
        <v>521</v>
      </c>
      <c r="C10" s="887">
        <f>D10+E10+F10+G10+H10</f>
        <v>950</v>
      </c>
      <c r="D10" s="887">
        <v>463</v>
      </c>
      <c r="E10" s="887">
        <v>0</v>
      </c>
      <c r="F10" s="436">
        <v>487</v>
      </c>
      <c r="G10" s="887">
        <v>0</v>
      </c>
      <c r="H10" s="887">
        <v>0</v>
      </c>
    </row>
    <row r="11" spans="1:15" s="872" customFormat="1" ht="18.75">
      <c r="A11" s="887">
        <v>2</v>
      </c>
      <c r="B11" s="390" t="s">
        <v>445</v>
      </c>
      <c r="C11" s="887">
        <f>D11+E11+F11+G11+H11</f>
        <v>2307</v>
      </c>
      <c r="D11" s="887">
        <v>650</v>
      </c>
      <c r="E11" s="887">
        <v>0</v>
      </c>
      <c r="F11" s="436">
        <v>1657</v>
      </c>
      <c r="G11" s="887">
        <v>0</v>
      </c>
      <c r="H11" s="887">
        <v>0</v>
      </c>
    </row>
    <row r="12" spans="1:15" s="872" customFormat="1" ht="18.75">
      <c r="A12" s="887">
        <v>3</v>
      </c>
      <c r="B12" s="390" t="s">
        <v>446</v>
      </c>
      <c r="C12" s="887">
        <f t="shared" ref="C12:C60" si="0">D12+E12+F12+G12+H12</f>
        <v>1553</v>
      </c>
      <c r="D12" s="887">
        <v>997</v>
      </c>
      <c r="E12" s="887">
        <v>0</v>
      </c>
      <c r="F12" s="436">
        <v>556</v>
      </c>
      <c r="G12" s="887">
        <v>0</v>
      </c>
      <c r="H12" s="887">
        <v>0</v>
      </c>
    </row>
    <row r="13" spans="1:15" s="872" customFormat="1" ht="18.75">
      <c r="A13" s="887">
        <v>4</v>
      </c>
      <c r="B13" s="390" t="s">
        <v>447</v>
      </c>
      <c r="C13" s="887">
        <f t="shared" si="0"/>
        <v>1499</v>
      </c>
      <c r="D13" s="887">
        <v>200</v>
      </c>
      <c r="E13" s="887">
        <v>0</v>
      </c>
      <c r="F13" s="436">
        <v>1299</v>
      </c>
      <c r="G13" s="887">
        <v>0</v>
      </c>
      <c r="H13" s="887">
        <v>0</v>
      </c>
    </row>
    <row r="14" spans="1:15" s="872" customFormat="1" ht="18.75">
      <c r="A14" s="887">
        <v>5</v>
      </c>
      <c r="B14" s="390" t="s">
        <v>448</v>
      </c>
      <c r="C14" s="887">
        <f t="shared" si="0"/>
        <v>3024</v>
      </c>
      <c r="D14" s="887">
        <v>650</v>
      </c>
      <c r="E14" s="887">
        <v>0</v>
      </c>
      <c r="F14" s="436">
        <v>2374</v>
      </c>
      <c r="G14" s="887">
        <v>0</v>
      </c>
      <c r="H14" s="887">
        <v>0</v>
      </c>
    </row>
    <row r="15" spans="1:15" s="872" customFormat="1" ht="18.75">
      <c r="A15" s="887">
        <v>6</v>
      </c>
      <c r="B15" s="390" t="s">
        <v>449</v>
      </c>
      <c r="C15" s="887">
        <f t="shared" si="0"/>
        <v>2751</v>
      </c>
      <c r="D15" s="887">
        <v>673</v>
      </c>
      <c r="E15" s="887">
        <v>0</v>
      </c>
      <c r="F15" s="436">
        <v>2078</v>
      </c>
      <c r="G15" s="887">
        <v>0</v>
      </c>
      <c r="H15" s="887">
        <v>0</v>
      </c>
    </row>
    <row r="16" spans="1:15" s="872" customFormat="1" ht="18.75">
      <c r="A16" s="887">
        <v>7</v>
      </c>
      <c r="B16" s="390" t="s">
        <v>450</v>
      </c>
      <c r="C16" s="887">
        <f t="shared" si="0"/>
        <v>2856</v>
      </c>
      <c r="D16" s="887">
        <v>650</v>
      </c>
      <c r="E16" s="887">
        <v>0</v>
      </c>
      <c r="F16" s="436">
        <v>2206</v>
      </c>
      <c r="G16" s="887">
        <v>0</v>
      </c>
      <c r="H16" s="887">
        <v>0</v>
      </c>
    </row>
    <row r="17" spans="1:8" s="872" customFormat="1" ht="18.75">
      <c r="A17" s="887">
        <v>8</v>
      </c>
      <c r="B17" s="390" t="s">
        <v>451</v>
      </c>
      <c r="C17" s="887">
        <f t="shared" si="0"/>
        <v>2557</v>
      </c>
      <c r="D17" s="887">
        <v>650</v>
      </c>
      <c r="E17" s="887">
        <v>0</v>
      </c>
      <c r="F17" s="436">
        <v>1907</v>
      </c>
      <c r="G17" s="887">
        <v>0</v>
      </c>
      <c r="H17" s="887">
        <v>0</v>
      </c>
    </row>
    <row r="18" spans="1:8" s="872" customFormat="1" ht="18.75">
      <c r="A18" s="887">
        <v>9</v>
      </c>
      <c r="B18" s="390" t="s">
        <v>452</v>
      </c>
      <c r="C18" s="887">
        <f t="shared" si="0"/>
        <v>1693</v>
      </c>
      <c r="D18" s="887">
        <v>759</v>
      </c>
      <c r="E18" s="887">
        <v>0</v>
      </c>
      <c r="F18" s="436">
        <v>73</v>
      </c>
      <c r="G18" s="887">
        <v>861</v>
      </c>
      <c r="H18" s="887">
        <v>0</v>
      </c>
    </row>
    <row r="19" spans="1:8" s="872" customFormat="1" ht="18.75">
      <c r="A19" s="887">
        <v>10</v>
      </c>
      <c r="B19" s="390" t="s">
        <v>453</v>
      </c>
      <c r="C19" s="887">
        <f t="shared" si="0"/>
        <v>722</v>
      </c>
      <c r="D19" s="887">
        <v>657</v>
      </c>
      <c r="E19" s="887">
        <v>0</v>
      </c>
      <c r="F19" s="436">
        <v>0</v>
      </c>
      <c r="G19" s="887">
        <v>65</v>
      </c>
      <c r="H19" s="887">
        <v>0</v>
      </c>
    </row>
    <row r="20" spans="1:8" s="872" customFormat="1" ht="18.75">
      <c r="A20" s="887">
        <v>11</v>
      </c>
      <c r="B20" s="390" t="s">
        <v>454</v>
      </c>
      <c r="C20" s="887">
        <f t="shared" si="0"/>
        <v>2677</v>
      </c>
      <c r="D20" s="887">
        <v>650</v>
      </c>
      <c r="E20" s="887">
        <v>0</v>
      </c>
      <c r="F20" s="436">
        <v>2027</v>
      </c>
      <c r="G20" s="887">
        <v>0</v>
      </c>
      <c r="H20" s="887">
        <v>0</v>
      </c>
    </row>
    <row r="21" spans="1:8" s="872" customFormat="1" ht="18.75">
      <c r="A21" s="887">
        <v>12</v>
      </c>
      <c r="B21" s="390" t="s">
        <v>455</v>
      </c>
      <c r="C21" s="887">
        <f t="shared" si="0"/>
        <v>3710</v>
      </c>
      <c r="D21" s="887">
        <v>650</v>
      </c>
      <c r="E21" s="887">
        <v>0</v>
      </c>
      <c r="F21" s="436">
        <v>3033</v>
      </c>
      <c r="G21" s="887">
        <v>27</v>
      </c>
      <c r="H21" s="887">
        <v>0</v>
      </c>
    </row>
    <row r="22" spans="1:8" s="872" customFormat="1" ht="18.75">
      <c r="A22" s="887">
        <v>13</v>
      </c>
      <c r="B22" s="390" t="s">
        <v>456</v>
      </c>
      <c r="C22" s="887">
        <f t="shared" si="0"/>
        <v>2114</v>
      </c>
      <c r="D22" s="887">
        <v>650</v>
      </c>
      <c r="E22" s="887">
        <v>0</v>
      </c>
      <c r="F22" s="436">
        <v>1379</v>
      </c>
      <c r="G22" s="887">
        <v>85</v>
      </c>
      <c r="H22" s="887">
        <v>0</v>
      </c>
    </row>
    <row r="23" spans="1:8" s="872" customFormat="1" ht="18.75">
      <c r="A23" s="887">
        <v>14</v>
      </c>
      <c r="B23" s="390" t="s">
        <v>457</v>
      </c>
      <c r="C23" s="887">
        <f t="shared" si="0"/>
        <v>1203</v>
      </c>
      <c r="D23" s="887">
        <v>500</v>
      </c>
      <c r="E23" s="887">
        <v>0</v>
      </c>
      <c r="F23" s="436">
        <v>703</v>
      </c>
      <c r="G23" s="887">
        <v>0</v>
      </c>
      <c r="H23" s="887">
        <v>0</v>
      </c>
    </row>
    <row r="24" spans="1:8" s="872" customFormat="1" ht="18.75">
      <c r="A24" s="887">
        <v>15</v>
      </c>
      <c r="B24" s="390" t="s">
        <v>458</v>
      </c>
      <c r="C24" s="887">
        <f t="shared" si="0"/>
        <v>2075</v>
      </c>
      <c r="D24" s="887">
        <v>650</v>
      </c>
      <c r="E24" s="887">
        <v>0</v>
      </c>
      <c r="F24" s="436">
        <v>1344</v>
      </c>
      <c r="G24" s="887">
        <v>81</v>
      </c>
      <c r="H24" s="887">
        <v>0</v>
      </c>
    </row>
    <row r="25" spans="1:8" s="872" customFormat="1" ht="18.75">
      <c r="A25" s="887">
        <v>16</v>
      </c>
      <c r="B25" s="390" t="s">
        <v>459</v>
      </c>
      <c r="C25" s="887">
        <f t="shared" si="0"/>
        <v>3821</v>
      </c>
      <c r="D25" s="887">
        <v>650</v>
      </c>
      <c r="E25" s="887">
        <v>0</v>
      </c>
      <c r="F25" s="436">
        <v>3171</v>
      </c>
      <c r="G25" s="887">
        <v>0</v>
      </c>
      <c r="H25" s="887">
        <v>0</v>
      </c>
    </row>
    <row r="26" spans="1:8" s="872" customFormat="1" ht="18.75">
      <c r="A26" s="887">
        <v>17</v>
      </c>
      <c r="B26" s="390" t="s">
        <v>460</v>
      </c>
      <c r="C26" s="887">
        <f t="shared" si="0"/>
        <v>1847</v>
      </c>
      <c r="D26" s="887">
        <v>536</v>
      </c>
      <c r="E26" s="887">
        <v>0</v>
      </c>
      <c r="F26" s="436">
        <v>1299</v>
      </c>
      <c r="G26" s="887">
        <v>12</v>
      </c>
      <c r="H26" s="887">
        <v>0</v>
      </c>
    </row>
    <row r="27" spans="1:8" s="872" customFormat="1" ht="18.75">
      <c r="A27" s="887">
        <v>18</v>
      </c>
      <c r="B27" s="390" t="s">
        <v>461</v>
      </c>
      <c r="C27" s="887">
        <f t="shared" si="0"/>
        <v>2282</v>
      </c>
      <c r="D27" s="887">
        <v>650</v>
      </c>
      <c r="E27" s="887">
        <v>0</v>
      </c>
      <c r="F27" s="436">
        <v>1581</v>
      </c>
      <c r="G27" s="887">
        <v>51</v>
      </c>
      <c r="H27" s="887">
        <v>0</v>
      </c>
    </row>
    <row r="28" spans="1:8" s="872" customFormat="1" ht="18.75">
      <c r="A28" s="887">
        <v>19</v>
      </c>
      <c r="B28" s="390" t="s">
        <v>462</v>
      </c>
      <c r="C28" s="887">
        <f t="shared" si="0"/>
        <v>1791</v>
      </c>
      <c r="D28" s="887">
        <v>650</v>
      </c>
      <c r="E28" s="887">
        <v>0</v>
      </c>
      <c r="F28" s="436">
        <v>600</v>
      </c>
      <c r="G28" s="887">
        <v>541</v>
      </c>
      <c r="H28" s="887">
        <v>0</v>
      </c>
    </row>
    <row r="29" spans="1:8" s="872" customFormat="1" ht="18.75">
      <c r="A29" s="887">
        <v>20</v>
      </c>
      <c r="B29" s="390" t="s">
        <v>463</v>
      </c>
      <c r="C29" s="887">
        <f t="shared" si="0"/>
        <v>821</v>
      </c>
      <c r="D29" s="887">
        <v>695</v>
      </c>
      <c r="E29" s="887">
        <v>0</v>
      </c>
      <c r="F29" s="436">
        <v>126</v>
      </c>
      <c r="G29" s="887">
        <v>0</v>
      </c>
      <c r="H29" s="887">
        <v>0</v>
      </c>
    </row>
    <row r="30" spans="1:8" s="872" customFormat="1" ht="21" customHeight="1">
      <c r="A30" s="887">
        <v>21</v>
      </c>
      <c r="B30" s="390" t="s">
        <v>464</v>
      </c>
      <c r="C30" s="887">
        <f t="shared" si="0"/>
        <v>1666</v>
      </c>
      <c r="D30" s="887">
        <v>650</v>
      </c>
      <c r="E30" s="887">
        <v>0</v>
      </c>
      <c r="F30" s="436">
        <v>1016</v>
      </c>
      <c r="G30" s="887">
        <v>0</v>
      </c>
      <c r="H30" s="887">
        <v>0</v>
      </c>
    </row>
    <row r="31" spans="1:8" s="872" customFormat="1" ht="18.75">
      <c r="A31" s="887">
        <v>22</v>
      </c>
      <c r="B31" s="390" t="s">
        <v>465</v>
      </c>
      <c r="C31" s="887">
        <f t="shared" si="0"/>
        <v>1679</v>
      </c>
      <c r="D31" s="887">
        <v>1297</v>
      </c>
      <c r="E31" s="887">
        <v>0</v>
      </c>
      <c r="F31" s="436">
        <v>54</v>
      </c>
      <c r="G31" s="887">
        <v>328</v>
      </c>
      <c r="H31" s="887">
        <v>0</v>
      </c>
    </row>
    <row r="32" spans="1:8" s="872" customFormat="1" ht="18.75">
      <c r="A32" s="887">
        <v>23</v>
      </c>
      <c r="B32" s="390" t="s">
        <v>466</v>
      </c>
      <c r="C32" s="887">
        <f t="shared" si="0"/>
        <v>2386</v>
      </c>
      <c r="D32" s="887">
        <v>650</v>
      </c>
      <c r="E32" s="887">
        <v>0</v>
      </c>
      <c r="F32" s="436">
        <v>1325</v>
      </c>
      <c r="G32" s="887">
        <v>411</v>
      </c>
      <c r="H32" s="887">
        <v>0</v>
      </c>
    </row>
    <row r="33" spans="1:8" s="872" customFormat="1" ht="18.75">
      <c r="A33" s="887">
        <v>24</v>
      </c>
      <c r="B33" s="390" t="s">
        <v>489</v>
      </c>
      <c r="C33" s="887">
        <f t="shared" si="0"/>
        <v>2432</v>
      </c>
      <c r="D33" s="887">
        <v>816</v>
      </c>
      <c r="E33" s="887">
        <v>0</v>
      </c>
      <c r="F33" s="436">
        <v>1616</v>
      </c>
      <c r="G33" s="887">
        <v>0</v>
      </c>
      <c r="H33" s="887">
        <v>0</v>
      </c>
    </row>
    <row r="34" spans="1:8" s="872" customFormat="1" ht="18.75">
      <c r="A34" s="887">
        <v>25</v>
      </c>
      <c r="B34" s="390" t="s">
        <v>467</v>
      </c>
      <c r="C34" s="887">
        <f t="shared" si="0"/>
        <v>1836</v>
      </c>
      <c r="D34" s="887">
        <v>650</v>
      </c>
      <c r="E34" s="887">
        <v>0</v>
      </c>
      <c r="F34" s="436">
        <v>1121</v>
      </c>
      <c r="G34" s="887">
        <v>65</v>
      </c>
      <c r="H34" s="887">
        <v>0</v>
      </c>
    </row>
    <row r="35" spans="1:8" s="872" customFormat="1" ht="18.75">
      <c r="A35" s="887">
        <v>26</v>
      </c>
      <c r="B35" s="390" t="s">
        <v>468</v>
      </c>
      <c r="C35" s="887">
        <f t="shared" si="0"/>
        <v>1590</v>
      </c>
      <c r="D35" s="887">
        <v>1488</v>
      </c>
      <c r="E35" s="887">
        <v>0</v>
      </c>
      <c r="F35" s="436">
        <v>0</v>
      </c>
      <c r="G35" s="887">
        <v>102</v>
      </c>
      <c r="H35" s="887">
        <v>0</v>
      </c>
    </row>
    <row r="36" spans="1:8" s="872" customFormat="1" ht="18.75">
      <c r="A36" s="887">
        <v>27</v>
      </c>
      <c r="B36" s="390" t="s">
        <v>469</v>
      </c>
      <c r="C36" s="887">
        <f t="shared" si="0"/>
        <v>3275</v>
      </c>
      <c r="D36" s="887">
        <v>655</v>
      </c>
      <c r="E36" s="887">
        <v>0</v>
      </c>
      <c r="F36" s="436">
        <v>2620</v>
      </c>
      <c r="G36" s="887">
        <v>0</v>
      </c>
      <c r="H36" s="887">
        <v>0</v>
      </c>
    </row>
    <row r="37" spans="1:8" s="872" customFormat="1" ht="18.75">
      <c r="A37" s="887">
        <v>28</v>
      </c>
      <c r="B37" s="390" t="s">
        <v>470</v>
      </c>
      <c r="C37" s="887">
        <f t="shared" si="0"/>
        <v>2695</v>
      </c>
      <c r="D37" s="887">
        <v>650</v>
      </c>
      <c r="E37" s="887">
        <v>0</v>
      </c>
      <c r="F37" s="436">
        <v>2045</v>
      </c>
      <c r="G37" s="887">
        <v>0</v>
      </c>
      <c r="H37" s="887">
        <v>0</v>
      </c>
    </row>
    <row r="38" spans="1:8" s="872" customFormat="1" ht="18.75">
      <c r="A38" s="887">
        <v>29</v>
      </c>
      <c r="B38" s="390" t="s">
        <v>490</v>
      </c>
      <c r="C38" s="887">
        <f t="shared" si="0"/>
        <v>1855</v>
      </c>
      <c r="D38" s="887">
        <v>650</v>
      </c>
      <c r="E38" s="887">
        <v>0</v>
      </c>
      <c r="F38" s="436">
        <v>1205</v>
      </c>
      <c r="G38" s="887">
        <v>0</v>
      </c>
      <c r="H38" s="887">
        <v>0</v>
      </c>
    </row>
    <row r="39" spans="1:8" s="872" customFormat="1" ht="18.75">
      <c r="A39" s="887">
        <v>30</v>
      </c>
      <c r="B39" s="390" t="s">
        <v>471</v>
      </c>
      <c r="C39" s="887">
        <f t="shared" si="0"/>
        <v>2604</v>
      </c>
      <c r="D39" s="887">
        <v>657</v>
      </c>
      <c r="E39" s="887">
        <v>0</v>
      </c>
      <c r="F39" s="436">
        <v>1839</v>
      </c>
      <c r="G39" s="887">
        <v>108</v>
      </c>
      <c r="H39" s="887">
        <v>0</v>
      </c>
    </row>
    <row r="40" spans="1:8" s="872" customFormat="1" ht="18.75">
      <c r="A40" s="887">
        <v>31</v>
      </c>
      <c r="B40" s="390" t="s">
        <v>472</v>
      </c>
      <c r="C40" s="887">
        <f t="shared" si="0"/>
        <v>1727</v>
      </c>
      <c r="D40" s="887">
        <v>650</v>
      </c>
      <c r="E40" s="887">
        <v>0</v>
      </c>
      <c r="F40" s="436">
        <v>1077</v>
      </c>
      <c r="G40" s="887">
        <v>0</v>
      </c>
      <c r="H40" s="887">
        <v>0</v>
      </c>
    </row>
    <row r="41" spans="1:8" s="872" customFormat="1" ht="18.75">
      <c r="A41" s="887">
        <v>32</v>
      </c>
      <c r="B41" s="390" t="s">
        <v>473</v>
      </c>
      <c r="C41" s="887">
        <f t="shared" si="0"/>
        <v>1265</v>
      </c>
      <c r="D41" s="887">
        <v>843</v>
      </c>
      <c r="E41" s="887">
        <v>0</v>
      </c>
      <c r="F41" s="436">
        <v>422</v>
      </c>
      <c r="G41" s="887">
        <v>0</v>
      </c>
      <c r="H41" s="887">
        <v>0</v>
      </c>
    </row>
    <row r="42" spans="1:8" s="872" customFormat="1" ht="18.75">
      <c r="A42" s="887">
        <v>33</v>
      </c>
      <c r="B42" s="390" t="s">
        <v>474</v>
      </c>
      <c r="C42" s="887">
        <f t="shared" si="0"/>
        <v>2316</v>
      </c>
      <c r="D42" s="887">
        <v>2244</v>
      </c>
      <c r="E42" s="887">
        <v>0</v>
      </c>
      <c r="F42" s="436">
        <v>0</v>
      </c>
      <c r="G42" s="887">
        <v>72</v>
      </c>
      <c r="H42" s="887">
        <v>0</v>
      </c>
    </row>
    <row r="43" spans="1:8" s="872" customFormat="1" ht="18.75">
      <c r="A43" s="887">
        <v>34</v>
      </c>
      <c r="B43" s="390" t="s">
        <v>475</v>
      </c>
      <c r="C43" s="887">
        <f t="shared" si="0"/>
        <v>2534</v>
      </c>
      <c r="D43" s="887">
        <v>650</v>
      </c>
      <c r="E43" s="887">
        <v>0</v>
      </c>
      <c r="F43" s="436">
        <v>1884</v>
      </c>
      <c r="G43" s="887">
        <v>0</v>
      </c>
      <c r="H43" s="887">
        <v>0</v>
      </c>
    </row>
    <row r="44" spans="1:8" s="872" customFormat="1" ht="18.75">
      <c r="A44" s="887">
        <v>35</v>
      </c>
      <c r="B44" s="390" t="s">
        <v>476</v>
      </c>
      <c r="C44" s="887">
        <f t="shared" si="0"/>
        <v>2702</v>
      </c>
      <c r="D44" s="887">
        <v>650</v>
      </c>
      <c r="E44" s="887">
        <v>0</v>
      </c>
      <c r="F44" s="436">
        <v>2052</v>
      </c>
      <c r="G44" s="887">
        <v>0</v>
      </c>
      <c r="H44" s="887">
        <v>0</v>
      </c>
    </row>
    <row r="45" spans="1:8" s="872" customFormat="1" ht="18.75">
      <c r="A45" s="887">
        <v>36</v>
      </c>
      <c r="B45" s="390" t="s">
        <v>491</v>
      </c>
      <c r="C45" s="887">
        <f t="shared" si="0"/>
        <v>2161</v>
      </c>
      <c r="D45" s="887">
        <v>650</v>
      </c>
      <c r="E45" s="887">
        <v>0</v>
      </c>
      <c r="F45" s="436">
        <v>1448</v>
      </c>
      <c r="G45" s="887">
        <v>63</v>
      </c>
      <c r="H45" s="887">
        <v>0</v>
      </c>
    </row>
    <row r="46" spans="1:8" s="872" customFormat="1" ht="18.75">
      <c r="A46" s="887">
        <v>37</v>
      </c>
      <c r="B46" s="390" t="s">
        <v>477</v>
      </c>
      <c r="C46" s="887">
        <f t="shared" si="0"/>
        <v>4003</v>
      </c>
      <c r="D46" s="887">
        <v>650</v>
      </c>
      <c r="E46" s="887">
        <v>0</v>
      </c>
      <c r="F46" s="436">
        <v>3020</v>
      </c>
      <c r="G46" s="887">
        <v>333</v>
      </c>
      <c r="H46" s="887">
        <v>0</v>
      </c>
    </row>
    <row r="47" spans="1:8" s="872" customFormat="1" ht="18.75">
      <c r="A47" s="887">
        <v>38</v>
      </c>
      <c r="B47" s="390" t="s">
        <v>478</v>
      </c>
      <c r="C47" s="887">
        <f t="shared" si="0"/>
        <v>3137</v>
      </c>
      <c r="D47" s="887">
        <v>710</v>
      </c>
      <c r="E47" s="887">
        <v>0</v>
      </c>
      <c r="F47" s="436">
        <v>2328</v>
      </c>
      <c r="G47" s="887">
        <v>99</v>
      </c>
      <c r="H47" s="887">
        <v>0</v>
      </c>
    </row>
    <row r="48" spans="1:8" s="872" customFormat="1" ht="18.75">
      <c r="A48" s="887">
        <v>39</v>
      </c>
      <c r="B48" s="390" t="s">
        <v>479</v>
      </c>
      <c r="C48" s="887">
        <f t="shared" si="0"/>
        <v>3640</v>
      </c>
      <c r="D48" s="887">
        <v>650</v>
      </c>
      <c r="E48" s="887">
        <v>0</v>
      </c>
      <c r="F48" s="436">
        <v>2888</v>
      </c>
      <c r="G48" s="887">
        <v>102</v>
      </c>
      <c r="H48" s="887">
        <v>0</v>
      </c>
    </row>
    <row r="49" spans="1:9" s="872" customFormat="1" ht="18.75">
      <c r="A49" s="887">
        <v>40</v>
      </c>
      <c r="B49" s="390" t="s">
        <v>480</v>
      </c>
      <c r="C49" s="887">
        <f t="shared" si="0"/>
        <v>2096</v>
      </c>
      <c r="D49" s="887">
        <v>1674</v>
      </c>
      <c r="E49" s="887">
        <v>0</v>
      </c>
      <c r="F49" s="436">
        <v>422</v>
      </c>
      <c r="G49" s="887">
        <v>0</v>
      </c>
      <c r="H49" s="887">
        <v>0</v>
      </c>
    </row>
    <row r="50" spans="1:9" s="872" customFormat="1" ht="18.75">
      <c r="A50" s="887">
        <v>41</v>
      </c>
      <c r="B50" s="390" t="s">
        <v>481</v>
      </c>
      <c r="C50" s="887">
        <f t="shared" si="0"/>
        <v>2905</v>
      </c>
      <c r="D50" s="887">
        <v>650</v>
      </c>
      <c r="E50" s="887">
        <v>0</v>
      </c>
      <c r="F50" s="436">
        <v>2255</v>
      </c>
      <c r="G50" s="887">
        <v>0</v>
      </c>
      <c r="H50" s="887">
        <v>0</v>
      </c>
    </row>
    <row r="51" spans="1:9" s="872" customFormat="1" ht="18.75">
      <c r="A51" s="887">
        <v>42</v>
      </c>
      <c r="B51" s="390" t="s">
        <v>482</v>
      </c>
      <c r="C51" s="887">
        <f t="shared" si="0"/>
        <v>2128</v>
      </c>
      <c r="D51" s="887">
        <v>620</v>
      </c>
      <c r="E51" s="887">
        <v>0</v>
      </c>
      <c r="F51" s="436">
        <v>1508</v>
      </c>
      <c r="G51" s="887">
        <v>0</v>
      </c>
      <c r="H51" s="887">
        <v>0</v>
      </c>
    </row>
    <row r="52" spans="1:9" s="872" customFormat="1" ht="18.75">
      <c r="A52" s="887">
        <v>43</v>
      </c>
      <c r="B52" s="390" t="s">
        <v>483</v>
      </c>
      <c r="C52" s="887">
        <f t="shared" si="0"/>
        <v>1264</v>
      </c>
      <c r="D52" s="887">
        <v>1050</v>
      </c>
      <c r="E52" s="887">
        <v>0</v>
      </c>
      <c r="F52" s="436">
        <v>151</v>
      </c>
      <c r="G52" s="887">
        <v>63</v>
      </c>
      <c r="H52" s="887">
        <v>0</v>
      </c>
    </row>
    <row r="53" spans="1:9" s="872" customFormat="1" ht="18.75">
      <c r="A53" s="887">
        <v>44</v>
      </c>
      <c r="B53" s="390" t="s">
        <v>485</v>
      </c>
      <c r="C53" s="887">
        <f t="shared" si="0"/>
        <v>2980</v>
      </c>
      <c r="D53" s="887">
        <v>646</v>
      </c>
      <c r="E53" s="887">
        <v>0</v>
      </c>
      <c r="F53" s="436">
        <v>2334</v>
      </c>
      <c r="G53" s="887">
        <v>0</v>
      </c>
      <c r="H53" s="887">
        <v>0</v>
      </c>
    </row>
    <row r="54" spans="1:9" s="872" customFormat="1" ht="18.75">
      <c r="A54" s="887">
        <v>45</v>
      </c>
      <c r="B54" s="390" t="s">
        <v>484</v>
      </c>
      <c r="C54" s="887">
        <f t="shared" si="0"/>
        <v>1236</v>
      </c>
      <c r="D54" s="887">
        <v>444</v>
      </c>
      <c r="E54" s="887">
        <v>0</v>
      </c>
      <c r="F54" s="436">
        <v>792</v>
      </c>
      <c r="G54" s="887">
        <v>0</v>
      </c>
      <c r="H54" s="887">
        <v>0</v>
      </c>
    </row>
    <row r="55" spans="1:9" s="872" customFormat="1" ht="18.75">
      <c r="A55" s="887">
        <v>46</v>
      </c>
      <c r="B55" s="390" t="s">
        <v>486</v>
      </c>
      <c r="C55" s="887">
        <f t="shared" si="0"/>
        <v>2347</v>
      </c>
      <c r="D55" s="887">
        <v>650</v>
      </c>
      <c r="E55" s="887">
        <v>0</v>
      </c>
      <c r="F55" s="436">
        <v>1618</v>
      </c>
      <c r="G55" s="887">
        <v>79</v>
      </c>
      <c r="H55" s="887">
        <v>0</v>
      </c>
    </row>
    <row r="56" spans="1:9" s="872" customFormat="1" ht="18.75">
      <c r="A56" s="887">
        <v>47</v>
      </c>
      <c r="B56" s="390" t="s">
        <v>487</v>
      </c>
      <c r="C56" s="887">
        <f t="shared" si="0"/>
        <v>2031</v>
      </c>
      <c r="D56" s="887">
        <v>700</v>
      </c>
      <c r="E56" s="887">
        <v>0</v>
      </c>
      <c r="F56" s="436">
        <v>1331</v>
      </c>
      <c r="G56" s="887">
        <v>0</v>
      </c>
      <c r="H56" s="887">
        <v>0</v>
      </c>
    </row>
    <row r="57" spans="1:9" s="872" customFormat="1" ht="18.75">
      <c r="A57" s="887">
        <v>48</v>
      </c>
      <c r="B57" s="390" t="s">
        <v>492</v>
      </c>
      <c r="C57" s="887">
        <f t="shared" si="0"/>
        <v>2328</v>
      </c>
      <c r="D57" s="887">
        <v>650</v>
      </c>
      <c r="E57" s="887">
        <v>0</v>
      </c>
      <c r="F57" s="436">
        <v>1678</v>
      </c>
      <c r="G57" s="887">
        <v>0</v>
      </c>
      <c r="H57" s="887">
        <v>0</v>
      </c>
    </row>
    <row r="58" spans="1:9" s="872" customFormat="1" ht="18.75">
      <c r="A58" s="887">
        <v>49</v>
      </c>
      <c r="B58" s="390" t="s">
        <v>493</v>
      </c>
      <c r="C58" s="887">
        <f t="shared" si="0"/>
        <v>2312</v>
      </c>
      <c r="D58" s="887">
        <v>2148</v>
      </c>
      <c r="E58" s="887">
        <v>0</v>
      </c>
      <c r="F58" s="436">
        <v>11</v>
      </c>
      <c r="G58" s="887">
        <v>153</v>
      </c>
      <c r="H58" s="887">
        <v>0</v>
      </c>
    </row>
    <row r="59" spans="1:9" s="872" customFormat="1" ht="18.75">
      <c r="A59" s="887">
        <v>50</v>
      </c>
      <c r="B59" s="390" t="s">
        <v>488</v>
      </c>
      <c r="C59" s="887">
        <f t="shared" si="0"/>
        <v>1177</v>
      </c>
      <c r="D59" s="887">
        <v>600</v>
      </c>
      <c r="E59" s="887">
        <v>0</v>
      </c>
      <c r="F59" s="436">
        <v>577</v>
      </c>
      <c r="G59" s="887">
        <v>0</v>
      </c>
      <c r="H59" s="887">
        <v>0</v>
      </c>
    </row>
    <row r="60" spans="1:9" s="872" customFormat="1" ht="18.75">
      <c r="A60" s="887">
        <v>51</v>
      </c>
      <c r="B60" s="390" t="s">
        <v>494</v>
      </c>
      <c r="C60" s="887">
        <f t="shared" si="0"/>
        <v>2719</v>
      </c>
      <c r="D60" s="887">
        <v>2719</v>
      </c>
      <c r="E60" s="887">
        <v>0</v>
      </c>
      <c r="F60" s="436">
        <v>0</v>
      </c>
      <c r="G60" s="887">
        <v>0</v>
      </c>
      <c r="H60" s="887">
        <v>0</v>
      </c>
    </row>
    <row r="61" spans="1:9" s="911" customFormat="1" ht="15" customHeight="1">
      <c r="A61" s="919" t="s">
        <v>9</v>
      </c>
      <c r="B61" s="919"/>
      <c r="C61" s="920">
        <f>SUM(C10:C60)</f>
        <v>113279</v>
      </c>
      <c r="D61" s="920">
        <f t="shared" ref="D61:H61" si="1">SUM(D10:D60)</f>
        <v>41041</v>
      </c>
      <c r="E61" s="920">
        <f t="shared" si="1"/>
        <v>0</v>
      </c>
      <c r="F61" s="920">
        <f t="shared" si="1"/>
        <v>68537</v>
      </c>
      <c r="G61" s="920">
        <f t="shared" si="1"/>
        <v>3701</v>
      </c>
      <c r="H61" s="920">
        <f t="shared" si="1"/>
        <v>0</v>
      </c>
      <c r="I61" s="921"/>
    </row>
    <row r="62" spans="1:9" ht="15" customHeight="1">
      <c r="A62" s="877"/>
      <c r="B62" s="877"/>
      <c r="C62" s="877"/>
      <c r="D62" s="878"/>
      <c r="E62" s="878"/>
      <c r="F62" s="878"/>
      <c r="G62" s="878"/>
      <c r="H62" s="878"/>
    </row>
    <row r="63" spans="1:9" ht="15" customHeight="1">
      <c r="A63" s="877"/>
      <c r="B63" s="877"/>
      <c r="C63" s="877"/>
      <c r="D63" s="878"/>
      <c r="E63" s="878"/>
      <c r="F63" s="878"/>
      <c r="G63" s="878"/>
      <c r="H63" s="878"/>
    </row>
    <row r="64" spans="1:9" ht="15" customHeight="1">
      <c r="A64" s="877"/>
      <c r="B64" s="877"/>
      <c r="C64" s="877"/>
      <c r="D64" s="1464" t="s">
        <v>6</v>
      </c>
      <c r="E64" s="1464"/>
      <c r="F64" s="1464"/>
      <c r="G64" s="1464"/>
      <c r="H64" s="1464"/>
      <c r="I64" s="1464"/>
    </row>
    <row r="65" spans="1:9">
      <c r="A65" s="877" t="s">
        <v>5</v>
      </c>
      <c r="C65" s="877"/>
      <c r="D65" s="1464" t="s">
        <v>7</v>
      </c>
      <c r="E65" s="1464"/>
      <c r="F65" s="1464"/>
      <c r="G65" s="1464"/>
      <c r="H65" s="1464"/>
      <c r="I65" s="1464"/>
    </row>
    <row r="66" spans="1:9">
      <c r="D66" s="1464" t="s">
        <v>56</v>
      </c>
      <c r="E66" s="1464"/>
      <c r="F66" s="1464"/>
      <c r="G66" s="1464"/>
      <c r="H66" s="1464"/>
      <c r="I66" s="1464"/>
    </row>
    <row r="67" spans="1:9">
      <c r="D67" s="1513" t="s">
        <v>55</v>
      </c>
      <c r="E67" s="1513"/>
      <c r="F67" s="1513"/>
      <c r="G67" s="1513"/>
      <c r="H67" s="1513"/>
      <c r="I67" s="877"/>
    </row>
  </sheetData>
  <mergeCells count="13">
    <mergeCell ref="D64:I64"/>
    <mergeCell ref="D65:I65"/>
    <mergeCell ref="D66:I66"/>
    <mergeCell ref="D67:H67"/>
    <mergeCell ref="A2:H2"/>
    <mergeCell ref="A3:H3"/>
    <mergeCell ref="A5:H5"/>
    <mergeCell ref="F6:H6"/>
    <mergeCell ref="N6:O6"/>
    <mergeCell ref="A7:A8"/>
    <mergeCell ref="B7:B8"/>
    <mergeCell ref="C7:C8"/>
    <mergeCell ref="D7:H7"/>
  </mergeCells>
  <printOptions horizontalCentered="1"/>
  <pageMargins left="0.70866141732283505" right="0.70866141732283505" top="0.23622047244094499" bottom="0" header="0.31496062992126" footer="0.31496062992126"/>
  <pageSetup paperSize="9" scale="83" orientation="landscape" r:id="rId1"/>
  <rowBreaks count="1" manualBreakCount="1">
    <brk id="33" max="7" man="1"/>
  </rowBreaks>
  <colBreaks count="1" manualBreakCount="1">
    <brk id="8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="90" zoomScaleSheetLayoutView="90" workbookViewId="0">
      <selection activeCell="C47" sqref="C47"/>
    </sheetView>
  </sheetViews>
  <sheetFormatPr defaultRowHeight="12.75"/>
  <cols>
    <col min="1" max="1" width="9.140625" style="367"/>
    <col min="2" max="2" width="17.28515625" style="367" customWidth="1"/>
    <col min="3" max="3" width="16.7109375" style="367" customWidth="1"/>
    <col min="4" max="4" width="9.42578125" style="367" customWidth="1"/>
    <col min="5" max="5" width="9" style="367" customWidth="1"/>
    <col min="6" max="6" width="11.5703125" style="367" customWidth="1"/>
    <col min="7" max="8" width="10.42578125" style="367" customWidth="1"/>
    <col min="9" max="10" width="10.42578125" style="794" customWidth="1"/>
    <col min="11" max="11" width="10.5703125" style="367" customWidth="1"/>
    <col min="12" max="12" width="10.42578125" style="367" customWidth="1"/>
    <col min="13" max="13" width="11.5703125" style="367" customWidth="1"/>
    <col min="14" max="14" width="13" style="367" customWidth="1"/>
    <col min="15" max="257" width="9.140625" style="367"/>
    <col min="258" max="258" width="17.28515625" style="367" customWidth="1"/>
    <col min="259" max="259" width="16.7109375" style="367" customWidth="1"/>
    <col min="260" max="260" width="9.42578125" style="367" customWidth="1"/>
    <col min="261" max="261" width="9" style="367" customWidth="1"/>
    <col min="262" max="262" width="11.5703125" style="367" customWidth="1"/>
    <col min="263" max="266" width="10.42578125" style="367" customWidth="1"/>
    <col min="267" max="267" width="10.5703125" style="367" customWidth="1"/>
    <col min="268" max="268" width="10.42578125" style="367" customWidth="1"/>
    <col min="269" max="269" width="11.5703125" style="367" customWidth="1"/>
    <col min="270" max="270" width="13" style="367" customWidth="1"/>
    <col min="271" max="513" width="9.140625" style="367"/>
    <col min="514" max="514" width="17.28515625" style="367" customWidth="1"/>
    <col min="515" max="515" width="16.7109375" style="367" customWidth="1"/>
    <col min="516" max="516" width="9.42578125" style="367" customWidth="1"/>
    <col min="517" max="517" width="9" style="367" customWidth="1"/>
    <col min="518" max="518" width="11.5703125" style="367" customWidth="1"/>
    <col min="519" max="522" width="10.42578125" style="367" customWidth="1"/>
    <col min="523" max="523" width="10.5703125" style="367" customWidth="1"/>
    <col min="524" max="524" width="10.42578125" style="367" customWidth="1"/>
    <col min="525" max="525" width="11.5703125" style="367" customWidth="1"/>
    <col min="526" max="526" width="13" style="367" customWidth="1"/>
    <col min="527" max="769" width="9.140625" style="367"/>
    <col min="770" max="770" width="17.28515625" style="367" customWidth="1"/>
    <col min="771" max="771" width="16.7109375" style="367" customWidth="1"/>
    <col min="772" max="772" width="9.42578125" style="367" customWidth="1"/>
    <col min="773" max="773" width="9" style="367" customWidth="1"/>
    <col min="774" max="774" width="11.5703125" style="367" customWidth="1"/>
    <col min="775" max="778" width="10.42578125" style="367" customWidth="1"/>
    <col min="779" max="779" width="10.5703125" style="367" customWidth="1"/>
    <col min="780" max="780" width="10.42578125" style="367" customWidth="1"/>
    <col min="781" max="781" width="11.5703125" style="367" customWidth="1"/>
    <col min="782" max="782" width="13" style="367" customWidth="1"/>
    <col min="783" max="1025" width="9.140625" style="367"/>
    <col min="1026" max="1026" width="17.28515625" style="367" customWidth="1"/>
    <col min="1027" max="1027" width="16.7109375" style="367" customWidth="1"/>
    <col min="1028" max="1028" width="9.42578125" style="367" customWidth="1"/>
    <col min="1029" max="1029" width="9" style="367" customWidth="1"/>
    <col min="1030" max="1030" width="11.5703125" style="367" customWidth="1"/>
    <col min="1031" max="1034" width="10.42578125" style="367" customWidth="1"/>
    <col min="1035" max="1035" width="10.5703125" style="367" customWidth="1"/>
    <col min="1036" max="1036" width="10.42578125" style="367" customWidth="1"/>
    <col min="1037" max="1037" width="11.5703125" style="367" customWidth="1"/>
    <col min="1038" max="1038" width="13" style="367" customWidth="1"/>
    <col min="1039" max="1281" width="9.140625" style="367"/>
    <col min="1282" max="1282" width="17.28515625" style="367" customWidth="1"/>
    <col min="1283" max="1283" width="16.7109375" style="367" customWidth="1"/>
    <col min="1284" max="1284" width="9.42578125" style="367" customWidth="1"/>
    <col min="1285" max="1285" width="9" style="367" customWidth="1"/>
    <col min="1286" max="1286" width="11.5703125" style="367" customWidth="1"/>
    <col min="1287" max="1290" width="10.42578125" style="367" customWidth="1"/>
    <col min="1291" max="1291" width="10.5703125" style="367" customWidth="1"/>
    <col min="1292" max="1292" width="10.42578125" style="367" customWidth="1"/>
    <col min="1293" max="1293" width="11.5703125" style="367" customWidth="1"/>
    <col min="1294" max="1294" width="13" style="367" customWidth="1"/>
    <col min="1295" max="1537" width="9.140625" style="367"/>
    <col min="1538" max="1538" width="17.28515625" style="367" customWidth="1"/>
    <col min="1539" max="1539" width="16.7109375" style="367" customWidth="1"/>
    <col min="1540" max="1540" width="9.42578125" style="367" customWidth="1"/>
    <col min="1541" max="1541" width="9" style="367" customWidth="1"/>
    <col min="1542" max="1542" width="11.5703125" style="367" customWidth="1"/>
    <col min="1543" max="1546" width="10.42578125" style="367" customWidth="1"/>
    <col min="1547" max="1547" width="10.5703125" style="367" customWidth="1"/>
    <col min="1548" max="1548" width="10.42578125" style="367" customWidth="1"/>
    <col min="1549" max="1549" width="11.5703125" style="367" customWidth="1"/>
    <col min="1550" max="1550" width="13" style="367" customWidth="1"/>
    <col min="1551" max="1793" width="9.140625" style="367"/>
    <col min="1794" max="1794" width="17.28515625" style="367" customWidth="1"/>
    <col min="1795" max="1795" width="16.7109375" style="367" customWidth="1"/>
    <col min="1796" max="1796" width="9.42578125" style="367" customWidth="1"/>
    <col min="1797" max="1797" width="9" style="367" customWidth="1"/>
    <col min="1798" max="1798" width="11.5703125" style="367" customWidth="1"/>
    <col min="1799" max="1802" width="10.42578125" style="367" customWidth="1"/>
    <col min="1803" max="1803" width="10.5703125" style="367" customWidth="1"/>
    <col min="1804" max="1804" width="10.42578125" style="367" customWidth="1"/>
    <col min="1805" max="1805" width="11.5703125" style="367" customWidth="1"/>
    <col min="1806" max="1806" width="13" style="367" customWidth="1"/>
    <col min="1807" max="2049" width="9.140625" style="367"/>
    <col min="2050" max="2050" width="17.28515625" style="367" customWidth="1"/>
    <col min="2051" max="2051" width="16.7109375" style="367" customWidth="1"/>
    <col min="2052" max="2052" width="9.42578125" style="367" customWidth="1"/>
    <col min="2053" max="2053" width="9" style="367" customWidth="1"/>
    <col min="2054" max="2054" width="11.5703125" style="367" customWidth="1"/>
    <col min="2055" max="2058" width="10.42578125" style="367" customWidth="1"/>
    <col min="2059" max="2059" width="10.5703125" style="367" customWidth="1"/>
    <col min="2060" max="2060" width="10.42578125" style="367" customWidth="1"/>
    <col min="2061" max="2061" width="11.5703125" style="367" customWidth="1"/>
    <col min="2062" max="2062" width="13" style="367" customWidth="1"/>
    <col min="2063" max="2305" width="9.140625" style="367"/>
    <col min="2306" max="2306" width="17.28515625" style="367" customWidth="1"/>
    <col min="2307" max="2307" width="16.7109375" style="367" customWidth="1"/>
    <col min="2308" max="2308" width="9.42578125" style="367" customWidth="1"/>
    <col min="2309" max="2309" width="9" style="367" customWidth="1"/>
    <col min="2310" max="2310" width="11.5703125" style="367" customWidth="1"/>
    <col min="2311" max="2314" width="10.42578125" style="367" customWidth="1"/>
    <col min="2315" max="2315" width="10.5703125" style="367" customWidth="1"/>
    <col min="2316" max="2316" width="10.42578125" style="367" customWidth="1"/>
    <col min="2317" max="2317" width="11.5703125" style="367" customWidth="1"/>
    <col min="2318" max="2318" width="13" style="367" customWidth="1"/>
    <col min="2319" max="2561" width="9.140625" style="367"/>
    <col min="2562" max="2562" width="17.28515625" style="367" customWidth="1"/>
    <col min="2563" max="2563" width="16.7109375" style="367" customWidth="1"/>
    <col min="2564" max="2564" width="9.42578125" style="367" customWidth="1"/>
    <col min="2565" max="2565" width="9" style="367" customWidth="1"/>
    <col min="2566" max="2566" width="11.5703125" style="367" customWidth="1"/>
    <col min="2567" max="2570" width="10.42578125" style="367" customWidth="1"/>
    <col min="2571" max="2571" width="10.5703125" style="367" customWidth="1"/>
    <col min="2572" max="2572" width="10.42578125" style="367" customWidth="1"/>
    <col min="2573" max="2573" width="11.5703125" style="367" customWidth="1"/>
    <col min="2574" max="2574" width="13" style="367" customWidth="1"/>
    <col min="2575" max="2817" width="9.140625" style="367"/>
    <col min="2818" max="2818" width="17.28515625" style="367" customWidth="1"/>
    <col min="2819" max="2819" width="16.7109375" style="367" customWidth="1"/>
    <col min="2820" max="2820" width="9.42578125" style="367" customWidth="1"/>
    <col min="2821" max="2821" width="9" style="367" customWidth="1"/>
    <col min="2822" max="2822" width="11.5703125" style="367" customWidth="1"/>
    <col min="2823" max="2826" width="10.42578125" style="367" customWidth="1"/>
    <col min="2827" max="2827" width="10.5703125" style="367" customWidth="1"/>
    <col min="2828" max="2828" width="10.42578125" style="367" customWidth="1"/>
    <col min="2829" max="2829" width="11.5703125" style="367" customWidth="1"/>
    <col min="2830" max="2830" width="13" style="367" customWidth="1"/>
    <col min="2831" max="3073" width="9.140625" style="367"/>
    <col min="3074" max="3074" width="17.28515625" style="367" customWidth="1"/>
    <col min="3075" max="3075" width="16.7109375" style="367" customWidth="1"/>
    <col min="3076" max="3076" width="9.42578125" style="367" customWidth="1"/>
    <col min="3077" max="3077" width="9" style="367" customWidth="1"/>
    <col min="3078" max="3078" width="11.5703125" style="367" customWidth="1"/>
    <col min="3079" max="3082" width="10.42578125" style="367" customWidth="1"/>
    <col min="3083" max="3083" width="10.5703125" style="367" customWidth="1"/>
    <col min="3084" max="3084" width="10.42578125" style="367" customWidth="1"/>
    <col min="3085" max="3085" width="11.5703125" style="367" customWidth="1"/>
    <col min="3086" max="3086" width="13" style="367" customWidth="1"/>
    <col min="3087" max="3329" width="9.140625" style="367"/>
    <col min="3330" max="3330" width="17.28515625" style="367" customWidth="1"/>
    <col min="3331" max="3331" width="16.7109375" style="367" customWidth="1"/>
    <col min="3332" max="3332" width="9.42578125" style="367" customWidth="1"/>
    <col min="3333" max="3333" width="9" style="367" customWidth="1"/>
    <col min="3334" max="3334" width="11.5703125" style="367" customWidth="1"/>
    <col min="3335" max="3338" width="10.42578125" style="367" customWidth="1"/>
    <col min="3339" max="3339" width="10.5703125" style="367" customWidth="1"/>
    <col min="3340" max="3340" width="10.42578125" style="367" customWidth="1"/>
    <col min="3341" max="3341" width="11.5703125" style="367" customWidth="1"/>
    <col min="3342" max="3342" width="13" style="367" customWidth="1"/>
    <col min="3343" max="3585" width="9.140625" style="367"/>
    <col min="3586" max="3586" width="17.28515625" style="367" customWidth="1"/>
    <col min="3587" max="3587" width="16.7109375" style="367" customWidth="1"/>
    <col min="3588" max="3588" width="9.42578125" style="367" customWidth="1"/>
    <col min="3589" max="3589" width="9" style="367" customWidth="1"/>
    <col min="3590" max="3590" width="11.5703125" style="367" customWidth="1"/>
    <col min="3591" max="3594" width="10.42578125" style="367" customWidth="1"/>
    <col min="3595" max="3595" width="10.5703125" style="367" customWidth="1"/>
    <col min="3596" max="3596" width="10.42578125" style="367" customWidth="1"/>
    <col min="3597" max="3597" width="11.5703125" style="367" customWidth="1"/>
    <col min="3598" max="3598" width="13" style="367" customWidth="1"/>
    <col min="3599" max="3841" width="9.140625" style="367"/>
    <col min="3842" max="3842" width="17.28515625" style="367" customWidth="1"/>
    <col min="3843" max="3843" width="16.7109375" style="367" customWidth="1"/>
    <col min="3844" max="3844" width="9.42578125" style="367" customWidth="1"/>
    <col min="3845" max="3845" width="9" style="367" customWidth="1"/>
    <col min="3846" max="3846" width="11.5703125" style="367" customWidth="1"/>
    <col min="3847" max="3850" width="10.42578125" style="367" customWidth="1"/>
    <col min="3851" max="3851" width="10.5703125" style="367" customWidth="1"/>
    <col min="3852" max="3852" width="10.42578125" style="367" customWidth="1"/>
    <col min="3853" max="3853" width="11.5703125" style="367" customWidth="1"/>
    <col min="3854" max="3854" width="13" style="367" customWidth="1"/>
    <col min="3855" max="4097" width="9.140625" style="367"/>
    <col min="4098" max="4098" width="17.28515625" style="367" customWidth="1"/>
    <col min="4099" max="4099" width="16.7109375" style="367" customWidth="1"/>
    <col min="4100" max="4100" width="9.42578125" style="367" customWidth="1"/>
    <col min="4101" max="4101" width="9" style="367" customWidth="1"/>
    <col min="4102" max="4102" width="11.5703125" style="367" customWidth="1"/>
    <col min="4103" max="4106" width="10.42578125" style="367" customWidth="1"/>
    <col min="4107" max="4107" width="10.5703125" style="367" customWidth="1"/>
    <col min="4108" max="4108" width="10.42578125" style="367" customWidth="1"/>
    <col min="4109" max="4109" width="11.5703125" style="367" customWidth="1"/>
    <col min="4110" max="4110" width="13" style="367" customWidth="1"/>
    <col min="4111" max="4353" width="9.140625" style="367"/>
    <col min="4354" max="4354" width="17.28515625" style="367" customWidth="1"/>
    <col min="4355" max="4355" width="16.7109375" style="367" customWidth="1"/>
    <col min="4356" max="4356" width="9.42578125" style="367" customWidth="1"/>
    <col min="4357" max="4357" width="9" style="367" customWidth="1"/>
    <col min="4358" max="4358" width="11.5703125" style="367" customWidth="1"/>
    <col min="4359" max="4362" width="10.42578125" style="367" customWidth="1"/>
    <col min="4363" max="4363" width="10.5703125" style="367" customWidth="1"/>
    <col min="4364" max="4364" width="10.42578125" style="367" customWidth="1"/>
    <col min="4365" max="4365" width="11.5703125" style="367" customWidth="1"/>
    <col min="4366" max="4366" width="13" style="367" customWidth="1"/>
    <col min="4367" max="4609" width="9.140625" style="367"/>
    <col min="4610" max="4610" width="17.28515625" style="367" customWidth="1"/>
    <col min="4611" max="4611" width="16.7109375" style="367" customWidth="1"/>
    <col min="4612" max="4612" width="9.42578125" style="367" customWidth="1"/>
    <col min="4613" max="4613" width="9" style="367" customWidth="1"/>
    <col min="4614" max="4614" width="11.5703125" style="367" customWidth="1"/>
    <col min="4615" max="4618" width="10.42578125" style="367" customWidth="1"/>
    <col min="4619" max="4619" width="10.5703125" style="367" customWidth="1"/>
    <col min="4620" max="4620" width="10.42578125" style="367" customWidth="1"/>
    <col min="4621" max="4621" width="11.5703125" style="367" customWidth="1"/>
    <col min="4622" max="4622" width="13" style="367" customWidth="1"/>
    <col min="4623" max="4865" width="9.140625" style="367"/>
    <col min="4866" max="4866" width="17.28515625" style="367" customWidth="1"/>
    <col min="4867" max="4867" width="16.7109375" style="367" customWidth="1"/>
    <col min="4868" max="4868" width="9.42578125" style="367" customWidth="1"/>
    <col min="4869" max="4869" width="9" style="367" customWidth="1"/>
    <col min="4870" max="4870" width="11.5703125" style="367" customWidth="1"/>
    <col min="4871" max="4874" width="10.42578125" style="367" customWidth="1"/>
    <col min="4875" max="4875" width="10.5703125" style="367" customWidth="1"/>
    <col min="4876" max="4876" width="10.42578125" style="367" customWidth="1"/>
    <col min="4877" max="4877" width="11.5703125" style="367" customWidth="1"/>
    <col min="4878" max="4878" width="13" style="367" customWidth="1"/>
    <col min="4879" max="5121" width="9.140625" style="367"/>
    <col min="5122" max="5122" width="17.28515625" style="367" customWidth="1"/>
    <col min="5123" max="5123" width="16.7109375" style="367" customWidth="1"/>
    <col min="5124" max="5124" width="9.42578125" style="367" customWidth="1"/>
    <col min="5125" max="5125" width="9" style="367" customWidth="1"/>
    <col min="5126" max="5126" width="11.5703125" style="367" customWidth="1"/>
    <col min="5127" max="5130" width="10.42578125" style="367" customWidth="1"/>
    <col min="5131" max="5131" width="10.5703125" style="367" customWidth="1"/>
    <col min="5132" max="5132" width="10.42578125" style="367" customWidth="1"/>
    <col min="5133" max="5133" width="11.5703125" style="367" customWidth="1"/>
    <col min="5134" max="5134" width="13" style="367" customWidth="1"/>
    <col min="5135" max="5377" width="9.140625" style="367"/>
    <col min="5378" max="5378" width="17.28515625" style="367" customWidth="1"/>
    <col min="5379" max="5379" width="16.7109375" style="367" customWidth="1"/>
    <col min="5380" max="5380" width="9.42578125" style="367" customWidth="1"/>
    <col min="5381" max="5381" width="9" style="367" customWidth="1"/>
    <col min="5382" max="5382" width="11.5703125" style="367" customWidth="1"/>
    <col min="5383" max="5386" width="10.42578125" style="367" customWidth="1"/>
    <col min="5387" max="5387" width="10.5703125" style="367" customWidth="1"/>
    <col min="5388" max="5388" width="10.42578125" style="367" customWidth="1"/>
    <col min="5389" max="5389" width="11.5703125" style="367" customWidth="1"/>
    <col min="5390" max="5390" width="13" style="367" customWidth="1"/>
    <col min="5391" max="5633" width="9.140625" style="367"/>
    <col min="5634" max="5634" width="17.28515625" style="367" customWidth="1"/>
    <col min="5635" max="5635" width="16.7109375" style="367" customWidth="1"/>
    <col min="5636" max="5636" width="9.42578125" style="367" customWidth="1"/>
    <col min="5637" max="5637" width="9" style="367" customWidth="1"/>
    <col min="5638" max="5638" width="11.5703125" style="367" customWidth="1"/>
    <col min="5639" max="5642" width="10.42578125" style="367" customWidth="1"/>
    <col min="5643" max="5643" width="10.5703125" style="367" customWidth="1"/>
    <col min="5644" max="5644" width="10.42578125" style="367" customWidth="1"/>
    <col min="5645" max="5645" width="11.5703125" style="367" customWidth="1"/>
    <col min="5646" max="5646" width="13" style="367" customWidth="1"/>
    <col min="5647" max="5889" width="9.140625" style="367"/>
    <col min="5890" max="5890" width="17.28515625" style="367" customWidth="1"/>
    <col min="5891" max="5891" width="16.7109375" style="367" customWidth="1"/>
    <col min="5892" max="5892" width="9.42578125" style="367" customWidth="1"/>
    <col min="5893" max="5893" width="9" style="367" customWidth="1"/>
    <col min="5894" max="5894" width="11.5703125" style="367" customWidth="1"/>
    <col min="5895" max="5898" width="10.42578125" style="367" customWidth="1"/>
    <col min="5899" max="5899" width="10.5703125" style="367" customWidth="1"/>
    <col min="5900" max="5900" width="10.42578125" style="367" customWidth="1"/>
    <col min="5901" max="5901" width="11.5703125" style="367" customWidth="1"/>
    <col min="5902" max="5902" width="13" style="367" customWidth="1"/>
    <col min="5903" max="6145" width="9.140625" style="367"/>
    <col min="6146" max="6146" width="17.28515625" style="367" customWidth="1"/>
    <col min="6147" max="6147" width="16.7109375" style="367" customWidth="1"/>
    <col min="6148" max="6148" width="9.42578125" style="367" customWidth="1"/>
    <col min="6149" max="6149" width="9" style="367" customWidth="1"/>
    <col min="6150" max="6150" width="11.5703125" style="367" customWidth="1"/>
    <col min="6151" max="6154" width="10.42578125" style="367" customWidth="1"/>
    <col min="6155" max="6155" width="10.5703125" style="367" customWidth="1"/>
    <col min="6156" max="6156" width="10.42578125" style="367" customWidth="1"/>
    <col min="6157" max="6157" width="11.5703125" style="367" customWidth="1"/>
    <col min="6158" max="6158" width="13" style="367" customWidth="1"/>
    <col min="6159" max="6401" width="9.140625" style="367"/>
    <col min="6402" max="6402" width="17.28515625" style="367" customWidth="1"/>
    <col min="6403" max="6403" width="16.7109375" style="367" customWidth="1"/>
    <col min="6404" max="6404" width="9.42578125" style="367" customWidth="1"/>
    <col min="6405" max="6405" width="9" style="367" customWidth="1"/>
    <col min="6406" max="6406" width="11.5703125" style="367" customWidth="1"/>
    <col min="6407" max="6410" width="10.42578125" style="367" customWidth="1"/>
    <col min="6411" max="6411" width="10.5703125" style="367" customWidth="1"/>
    <col min="6412" max="6412" width="10.42578125" style="367" customWidth="1"/>
    <col min="6413" max="6413" width="11.5703125" style="367" customWidth="1"/>
    <col min="6414" max="6414" width="13" style="367" customWidth="1"/>
    <col min="6415" max="6657" width="9.140625" style="367"/>
    <col min="6658" max="6658" width="17.28515625" style="367" customWidth="1"/>
    <col min="6659" max="6659" width="16.7109375" style="367" customWidth="1"/>
    <col min="6660" max="6660" width="9.42578125" style="367" customWidth="1"/>
    <col min="6661" max="6661" width="9" style="367" customWidth="1"/>
    <col min="6662" max="6662" width="11.5703125" style="367" customWidth="1"/>
    <col min="6663" max="6666" width="10.42578125" style="367" customWidth="1"/>
    <col min="6667" max="6667" width="10.5703125" style="367" customWidth="1"/>
    <col min="6668" max="6668" width="10.42578125" style="367" customWidth="1"/>
    <col min="6669" max="6669" width="11.5703125" style="367" customWidth="1"/>
    <col min="6670" max="6670" width="13" style="367" customWidth="1"/>
    <col min="6671" max="6913" width="9.140625" style="367"/>
    <col min="6914" max="6914" width="17.28515625" style="367" customWidth="1"/>
    <col min="6915" max="6915" width="16.7109375" style="367" customWidth="1"/>
    <col min="6916" max="6916" width="9.42578125" style="367" customWidth="1"/>
    <col min="6917" max="6917" width="9" style="367" customWidth="1"/>
    <col min="6918" max="6918" width="11.5703125" style="367" customWidth="1"/>
    <col min="6919" max="6922" width="10.42578125" style="367" customWidth="1"/>
    <col min="6923" max="6923" width="10.5703125" style="367" customWidth="1"/>
    <col min="6924" max="6924" width="10.42578125" style="367" customWidth="1"/>
    <col min="6925" max="6925" width="11.5703125" style="367" customWidth="1"/>
    <col min="6926" max="6926" width="13" style="367" customWidth="1"/>
    <col min="6927" max="7169" width="9.140625" style="367"/>
    <col min="7170" max="7170" width="17.28515625" style="367" customWidth="1"/>
    <col min="7171" max="7171" width="16.7109375" style="367" customWidth="1"/>
    <col min="7172" max="7172" width="9.42578125" style="367" customWidth="1"/>
    <col min="7173" max="7173" width="9" style="367" customWidth="1"/>
    <col min="7174" max="7174" width="11.5703125" style="367" customWidth="1"/>
    <col min="7175" max="7178" width="10.42578125" style="367" customWidth="1"/>
    <col min="7179" max="7179" width="10.5703125" style="367" customWidth="1"/>
    <col min="7180" max="7180" width="10.42578125" style="367" customWidth="1"/>
    <col min="7181" max="7181" width="11.5703125" style="367" customWidth="1"/>
    <col min="7182" max="7182" width="13" style="367" customWidth="1"/>
    <col min="7183" max="7425" width="9.140625" style="367"/>
    <col min="7426" max="7426" width="17.28515625" style="367" customWidth="1"/>
    <col min="7427" max="7427" width="16.7109375" style="367" customWidth="1"/>
    <col min="7428" max="7428" width="9.42578125" style="367" customWidth="1"/>
    <col min="7429" max="7429" width="9" style="367" customWidth="1"/>
    <col min="7430" max="7430" width="11.5703125" style="367" customWidth="1"/>
    <col min="7431" max="7434" width="10.42578125" style="367" customWidth="1"/>
    <col min="7435" max="7435" width="10.5703125" style="367" customWidth="1"/>
    <col min="7436" max="7436" width="10.42578125" style="367" customWidth="1"/>
    <col min="7437" max="7437" width="11.5703125" style="367" customWidth="1"/>
    <col min="7438" max="7438" width="13" style="367" customWidth="1"/>
    <col min="7439" max="7681" width="9.140625" style="367"/>
    <col min="7682" max="7682" width="17.28515625" style="367" customWidth="1"/>
    <col min="7683" max="7683" width="16.7109375" style="367" customWidth="1"/>
    <col min="7684" max="7684" width="9.42578125" style="367" customWidth="1"/>
    <col min="7685" max="7685" width="9" style="367" customWidth="1"/>
    <col min="7686" max="7686" width="11.5703125" style="367" customWidth="1"/>
    <col min="7687" max="7690" width="10.42578125" style="367" customWidth="1"/>
    <col min="7691" max="7691" width="10.5703125" style="367" customWidth="1"/>
    <col min="7692" max="7692" width="10.42578125" style="367" customWidth="1"/>
    <col min="7693" max="7693" width="11.5703125" style="367" customWidth="1"/>
    <col min="7694" max="7694" width="13" style="367" customWidth="1"/>
    <col min="7695" max="7937" width="9.140625" style="367"/>
    <col min="7938" max="7938" width="17.28515625" style="367" customWidth="1"/>
    <col min="7939" max="7939" width="16.7109375" style="367" customWidth="1"/>
    <col min="7940" max="7940" width="9.42578125" style="367" customWidth="1"/>
    <col min="7941" max="7941" width="9" style="367" customWidth="1"/>
    <col min="7942" max="7942" width="11.5703125" style="367" customWidth="1"/>
    <col min="7943" max="7946" width="10.42578125" style="367" customWidth="1"/>
    <col min="7947" max="7947" width="10.5703125" style="367" customWidth="1"/>
    <col min="7948" max="7948" width="10.42578125" style="367" customWidth="1"/>
    <col min="7949" max="7949" width="11.5703125" style="367" customWidth="1"/>
    <col min="7950" max="7950" width="13" style="367" customWidth="1"/>
    <col min="7951" max="8193" width="9.140625" style="367"/>
    <col min="8194" max="8194" width="17.28515625" style="367" customWidth="1"/>
    <col min="8195" max="8195" width="16.7109375" style="367" customWidth="1"/>
    <col min="8196" max="8196" width="9.42578125" style="367" customWidth="1"/>
    <col min="8197" max="8197" width="9" style="367" customWidth="1"/>
    <col min="8198" max="8198" width="11.5703125" style="367" customWidth="1"/>
    <col min="8199" max="8202" width="10.42578125" style="367" customWidth="1"/>
    <col min="8203" max="8203" width="10.5703125" style="367" customWidth="1"/>
    <col min="8204" max="8204" width="10.42578125" style="367" customWidth="1"/>
    <col min="8205" max="8205" width="11.5703125" style="367" customWidth="1"/>
    <col min="8206" max="8206" width="13" style="367" customWidth="1"/>
    <col min="8207" max="8449" width="9.140625" style="367"/>
    <col min="8450" max="8450" width="17.28515625" style="367" customWidth="1"/>
    <col min="8451" max="8451" width="16.7109375" style="367" customWidth="1"/>
    <col min="8452" max="8452" width="9.42578125" style="367" customWidth="1"/>
    <col min="8453" max="8453" width="9" style="367" customWidth="1"/>
    <col min="8454" max="8454" width="11.5703125" style="367" customWidth="1"/>
    <col min="8455" max="8458" width="10.42578125" style="367" customWidth="1"/>
    <col min="8459" max="8459" width="10.5703125" style="367" customWidth="1"/>
    <col min="8460" max="8460" width="10.42578125" style="367" customWidth="1"/>
    <col min="8461" max="8461" width="11.5703125" style="367" customWidth="1"/>
    <col min="8462" max="8462" width="13" style="367" customWidth="1"/>
    <col min="8463" max="8705" width="9.140625" style="367"/>
    <col min="8706" max="8706" width="17.28515625" style="367" customWidth="1"/>
    <col min="8707" max="8707" width="16.7109375" style="367" customWidth="1"/>
    <col min="8708" max="8708" width="9.42578125" style="367" customWidth="1"/>
    <col min="8709" max="8709" width="9" style="367" customWidth="1"/>
    <col min="8710" max="8710" width="11.5703125" style="367" customWidth="1"/>
    <col min="8711" max="8714" width="10.42578125" style="367" customWidth="1"/>
    <col min="8715" max="8715" width="10.5703125" style="367" customWidth="1"/>
    <col min="8716" max="8716" width="10.42578125" style="367" customWidth="1"/>
    <col min="8717" max="8717" width="11.5703125" style="367" customWidth="1"/>
    <col min="8718" max="8718" width="13" style="367" customWidth="1"/>
    <col min="8719" max="8961" width="9.140625" style="367"/>
    <col min="8962" max="8962" width="17.28515625" style="367" customWidth="1"/>
    <col min="8963" max="8963" width="16.7109375" style="367" customWidth="1"/>
    <col min="8964" max="8964" width="9.42578125" style="367" customWidth="1"/>
    <col min="8965" max="8965" width="9" style="367" customWidth="1"/>
    <col min="8966" max="8966" width="11.5703125" style="367" customWidth="1"/>
    <col min="8967" max="8970" width="10.42578125" style="367" customWidth="1"/>
    <col min="8971" max="8971" width="10.5703125" style="367" customWidth="1"/>
    <col min="8972" max="8972" width="10.42578125" style="367" customWidth="1"/>
    <col min="8973" max="8973" width="11.5703125" style="367" customWidth="1"/>
    <col min="8974" max="8974" width="13" style="367" customWidth="1"/>
    <col min="8975" max="9217" width="9.140625" style="367"/>
    <col min="9218" max="9218" width="17.28515625" style="367" customWidth="1"/>
    <col min="9219" max="9219" width="16.7109375" style="367" customWidth="1"/>
    <col min="9220" max="9220" width="9.42578125" style="367" customWidth="1"/>
    <col min="9221" max="9221" width="9" style="367" customWidth="1"/>
    <col min="9222" max="9222" width="11.5703125" style="367" customWidth="1"/>
    <col min="9223" max="9226" width="10.42578125" style="367" customWidth="1"/>
    <col min="9227" max="9227" width="10.5703125" style="367" customWidth="1"/>
    <col min="9228" max="9228" width="10.42578125" style="367" customWidth="1"/>
    <col min="9229" max="9229" width="11.5703125" style="367" customWidth="1"/>
    <col min="9230" max="9230" width="13" style="367" customWidth="1"/>
    <col min="9231" max="9473" width="9.140625" style="367"/>
    <col min="9474" max="9474" width="17.28515625" style="367" customWidth="1"/>
    <col min="9475" max="9475" width="16.7109375" style="367" customWidth="1"/>
    <col min="9476" max="9476" width="9.42578125" style="367" customWidth="1"/>
    <col min="9477" max="9477" width="9" style="367" customWidth="1"/>
    <col min="9478" max="9478" width="11.5703125" style="367" customWidth="1"/>
    <col min="9479" max="9482" width="10.42578125" style="367" customWidth="1"/>
    <col min="9483" max="9483" width="10.5703125" style="367" customWidth="1"/>
    <col min="9484" max="9484" width="10.42578125" style="367" customWidth="1"/>
    <col min="9485" max="9485" width="11.5703125" style="367" customWidth="1"/>
    <col min="9486" max="9486" width="13" style="367" customWidth="1"/>
    <col min="9487" max="9729" width="9.140625" style="367"/>
    <col min="9730" max="9730" width="17.28515625" style="367" customWidth="1"/>
    <col min="9731" max="9731" width="16.7109375" style="367" customWidth="1"/>
    <col min="9732" max="9732" width="9.42578125" style="367" customWidth="1"/>
    <col min="9733" max="9733" width="9" style="367" customWidth="1"/>
    <col min="9734" max="9734" width="11.5703125" style="367" customWidth="1"/>
    <col min="9735" max="9738" width="10.42578125" style="367" customWidth="1"/>
    <col min="9739" max="9739" width="10.5703125" style="367" customWidth="1"/>
    <col min="9740" max="9740" width="10.42578125" style="367" customWidth="1"/>
    <col min="9741" max="9741" width="11.5703125" style="367" customWidth="1"/>
    <col min="9742" max="9742" width="13" style="367" customWidth="1"/>
    <col min="9743" max="9985" width="9.140625" style="367"/>
    <col min="9986" max="9986" width="17.28515625" style="367" customWidth="1"/>
    <col min="9987" max="9987" width="16.7109375" style="367" customWidth="1"/>
    <col min="9988" max="9988" width="9.42578125" style="367" customWidth="1"/>
    <col min="9989" max="9989" width="9" style="367" customWidth="1"/>
    <col min="9990" max="9990" width="11.5703125" style="367" customWidth="1"/>
    <col min="9991" max="9994" width="10.42578125" style="367" customWidth="1"/>
    <col min="9995" max="9995" width="10.5703125" style="367" customWidth="1"/>
    <col min="9996" max="9996" width="10.42578125" style="367" customWidth="1"/>
    <col min="9997" max="9997" width="11.5703125" style="367" customWidth="1"/>
    <col min="9998" max="9998" width="13" style="367" customWidth="1"/>
    <col min="9999" max="10241" width="9.140625" style="367"/>
    <col min="10242" max="10242" width="17.28515625" style="367" customWidth="1"/>
    <col min="10243" max="10243" width="16.7109375" style="367" customWidth="1"/>
    <col min="10244" max="10244" width="9.42578125" style="367" customWidth="1"/>
    <col min="10245" max="10245" width="9" style="367" customWidth="1"/>
    <col min="10246" max="10246" width="11.5703125" style="367" customWidth="1"/>
    <col min="10247" max="10250" width="10.42578125" style="367" customWidth="1"/>
    <col min="10251" max="10251" width="10.5703125" style="367" customWidth="1"/>
    <col min="10252" max="10252" width="10.42578125" style="367" customWidth="1"/>
    <col min="10253" max="10253" width="11.5703125" style="367" customWidth="1"/>
    <col min="10254" max="10254" width="13" style="367" customWidth="1"/>
    <col min="10255" max="10497" width="9.140625" style="367"/>
    <col min="10498" max="10498" width="17.28515625" style="367" customWidth="1"/>
    <col min="10499" max="10499" width="16.7109375" style="367" customWidth="1"/>
    <col min="10500" max="10500" width="9.42578125" style="367" customWidth="1"/>
    <col min="10501" max="10501" width="9" style="367" customWidth="1"/>
    <col min="10502" max="10502" width="11.5703125" style="367" customWidth="1"/>
    <col min="10503" max="10506" width="10.42578125" style="367" customWidth="1"/>
    <col min="10507" max="10507" width="10.5703125" style="367" customWidth="1"/>
    <col min="10508" max="10508" width="10.42578125" style="367" customWidth="1"/>
    <col min="10509" max="10509" width="11.5703125" style="367" customWidth="1"/>
    <col min="10510" max="10510" width="13" style="367" customWidth="1"/>
    <col min="10511" max="10753" width="9.140625" style="367"/>
    <col min="10754" max="10754" width="17.28515625" style="367" customWidth="1"/>
    <col min="10755" max="10755" width="16.7109375" style="367" customWidth="1"/>
    <col min="10756" max="10756" width="9.42578125" style="367" customWidth="1"/>
    <col min="10757" max="10757" width="9" style="367" customWidth="1"/>
    <col min="10758" max="10758" width="11.5703125" style="367" customWidth="1"/>
    <col min="10759" max="10762" width="10.42578125" style="367" customWidth="1"/>
    <col min="10763" max="10763" width="10.5703125" style="367" customWidth="1"/>
    <col min="10764" max="10764" width="10.42578125" style="367" customWidth="1"/>
    <col min="10765" max="10765" width="11.5703125" style="367" customWidth="1"/>
    <col min="10766" max="10766" width="13" style="367" customWidth="1"/>
    <col min="10767" max="11009" width="9.140625" style="367"/>
    <col min="11010" max="11010" width="17.28515625" style="367" customWidth="1"/>
    <col min="11011" max="11011" width="16.7109375" style="367" customWidth="1"/>
    <col min="11012" max="11012" width="9.42578125" style="367" customWidth="1"/>
    <col min="11013" max="11013" width="9" style="367" customWidth="1"/>
    <col min="11014" max="11014" width="11.5703125" style="367" customWidth="1"/>
    <col min="11015" max="11018" width="10.42578125" style="367" customWidth="1"/>
    <col min="11019" max="11019" width="10.5703125" style="367" customWidth="1"/>
    <col min="11020" max="11020" width="10.42578125" style="367" customWidth="1"/>
    <col min="11021" max="11021" width="11.5703125" style="367" customWidth="1"/>
    <col min="11022" max="11022" width="13" style="367" customWidth="1"/>
    <col min="11023" max="11265" width="9.140625" style="367"/>
    <col min="11266" max="11266" width="17.28515625" style="367" customWidth="1"/>
    <col min="11267" max="11267" width="16.7109375" style="367" customWidth="1"/>
    <col min="11268" max="11268" width="9.42578125" style="367" customWidth="1"/>
    <col min="11269" max="11269" width="9" style="367" customWidth="1"/>
    <col min="11270" max="11270" width="11.5703125" style="367" customWidth="1"/>
    <col min="11271" max="11274" width="10.42578125" style="367" customWidth="1"/>
    <col min="11275" max="11275" width="10.5703125" style="367" customWidth="1"/>
    <col min="11276" max="11276" width="10.42578125" style="367" customWidth="1"/>
    <col min="11277" max="11277" width="11.5703125" style="367" customWidth="1"/>
    <col min="11278" max="11278" width="13" style="367" customWidth="1"/>
    <col min="11279" max="11521" width="9.140625" style="367"/>
    <col min="11522" max="11522" width="17.28515625" style="367" customWidth="1"/>
    <col min="11523" max="11523" width="16.7109375" style="367" customWidth="1"/>
    <col min="11524" max="11524" width="9.42578125" style="367" customWidth="1"/>
    <col min="11525" max="11525" width="9" style="367" customWidth="1"/>
    <col min="11526" max="11526" width="11.5703125" style="367" customWidth="1"/>
    <col min="11527" max="11530" width="10.42578125" style="367" customWidth="1"/>
    <col min="11531" max="11531" width="10.5703125" style="367" customWidth="1"/>
    <col min="11532" max="11532" width="10.42578125" style="367" customWidth="1"/>
    <col min="11533" max="11533" width="11.5703125" style="367" customWidth="1"/>
    <col min="11534" max="11534" width="13" style="367" customWidth="1"/>
    <col min="11535" max="11777" width="9.140625" style="367"/>
    <col min="11778" max="11778" width="17.28515625" style="367" customWidth="1"/>
    <col min="11779" max="11779" width="16.7109375" style="367" customWidth="1"/>
    <col min="11780" max="11780" width="9.42578125" style="367" customWidth="1"/>
    <col min="11781" max="11781" width="9" style="367" customWidth="1"/>
    <col min="11782" max="11782" width="11.5703125" style="367" customWidth="1"/>
    <col min="11783" max="11786" width="10.42578125" style="367" customWidth="1"/>
    <col min="11787" max="11787" width="10.5703125" style="367" customWidth="1"/>
    <col min="11788" max="11788" width="10.42578125" style="367" customWidth="1"/>
    <col min="11789" max="11789" width="11.5703125" style="367" customWidth="1"/>
    <col min="11790" max="11790" width="13" style="367" customWidth="1"/>
    <col min="11791" max="12033" width="9.140625" style="367"/>
    <col min="12034" max="12034" width="17.28515625" style="367" customWidth="1"/>
    <col min="12035" max="12035" width="16.7109375" style="367" customWidth="1"/>
    <col min="12036" max="12036" width="9.42578125" style="367" customWidth="1"/>
    <col min="12037" max="12037" width="9" style="367" customWidth="1"/>
    <col min="12038" max="12038" width="11.5703125" style="367" customWidth="1"/>
    <col min="12039" max="12042" width="10.42578125" style="367" customWidth="1"/>
    <col min="12043" max="12043" width="10.5703125" style="367" customWidth="1"/>
    <col min="12044" max="12044" width="10.42578125" style="367" customWidth="1"/>
    <col min="12045" max="12045" width="11.5703125" style="367" customWidth="1"/>
    <col min="12046" max="12046" width="13" style="367" customWidth="1"/>
    <col min="12047" max="12289" width="9.140625" style="367"/>
    <col min="12290" max="12290" width="17.28515625" style="367" customWidth="1"/>
    <col min="12291" max="12291" width="16.7109375" style="367" customWidth="1"/>
    <col min="12292" max="12292" width="9.42578125" style="367" customWidth="1"/>
    <col min="12293" max="12293" width="9" style="367" customWidth="1"/>
    <col min="12294" max="12294" width="11.5703125" style="367" customWidth="1"/>
    <col min="12295" max="12298" width="10.42578125" style="367" customWidth="1"/>
    <col min="12299" max="12299" width="10.5703125" style="367" customWidth="1"/>
    <col min="12300" max="12300" width="10.42578125" style="367" customWidth="1"/>
    <col min="12301" max="12301" width="11.5703125" style="367" customWidth="1"/>
    <col min="12302" max="12302" width="13" style="367" customWidth="1"/>
    <col min="12303" max="12545" width="9.140625" style="367"/>
    <col min="12546" max="12546" width="17.28515625" style="367" customWidth="1"/>
    <col min="12547" max="12547" width="16.7109375" style="367" customWidth="1"/>
    <col min="12548" max="12548" width="9.42578125" style="367" customWidth="1"/>
    <col min="12549" max="12549" width="9" style="367" customWidth="1"/>
    <col min="12550" max="12550" width="11.5703125" style="367" customWidth="1"/>
    <col min="12551" max="12554" width="10.42578125" style="367" customWidth="1"/>
    <col min="12555" max="12555" width="10.5703125" style="367" customWidth="1"/>
    <col min="12556" max="12556" width="10.42578125" style="367" customWidth="1"/>
    <col min="12557" max="12557" width="11.5703125" style="367" customWidth="1"/>
    <col min="12558" max="12558" width="13" style="367" customWidth="1"/>
    <col min="12559" max="12801" width="9.140625" style="367"/>
    <col min="12802" max="12802" width="17.28515625" style="367" customWidth="1"/>
    <col min="12803" max="12803" width="16.7109375" style="367" customWidth="1"/>
    <col min="12804" max="12804" width="9.42578125" style="367" customWidth="1"/>
    <col min="12805" max="12805" width="9" style="367" customWidth="1"/>
    <col min="12806" max="12806" width="11.5703125" style="367" customWidth="1"/>
    <col min="12807" max="12810" width="10.42578125" style="367" customWidth="1"/>
    <col min="12811" max="12811" width="10.5703125" style="367" customWidth="1"/>
    <col min="12812" max="12812" width="10.42578125" style="367" customWidth="1"/>
    <col min="12813" max="12813" width="11.5703125" style="367" customWidth="1"/>
    <col min="12814" max="12814" width="13" style="367" customWidth="1"/>
    <col min="12815" max="13057" width="9.140625" style="367"/>
    <col min="13058" max="13058" width="17.28515625" style="367" customWidth="1"/>
    <col min="13059" max="13059" width="16.7109375" style="367" customWidth="1"/>
    <col min="13060" max="13060" width="9.42578125" style="367" customWidth="1"/>
    <col min="13061" max="13061" width="9" style="367" customWidth="1"/>
    <col min="13062" max="13062" width="11.5703125" style="367" customWidth="1"/>
    <col min="13063" max="13066" width="10.42578125" style="367" customWidth="1"/>
    <col min="13067" max="13067" width="10.5703125" style="367" customWidth="1"/>
    <col min="13068" max="13068" width="10.42578125" style="367" customWidth="1"/>
    <col min="13069" max="13069" width="11.5703125" style="367" customWidth="1"/>
    <col min="13070" max="13070" width="13" style="367" customWidth="1"/>
    <col min="13071" max="13313" width="9.140625" style="367"/>
    <col min="13314" max="13314" width="17.28515625" style="367" customWidth="1"/>
    <col min="13315" max="13315" width="16.7109375" style="367" customWidth="1"/>
    <col min="13316" max="13316" width="9.42578125" style="367" customWidth="1"/>
    <col min="13317" max="13317" width="9" style="367" customWidth="1"/>
    <col min="13318" max="13318" width="11.5703125" style="367" customWidth="1"/>
    <col min="13319" max="13322" width="10.42578125" style="367" customWidth="1"/>
    <col min="13323" max="13323" width="10.5703125" style="367" customWidth="1"/>
    <col min="13324" max="13324" width="10.42578125" style="367" customWidth="1"/>
    <col min="13325" max="13325" width="11.5703125" style="367" customWidth="1"/>
    <col min="13326" max="13326" width="13" style="367" customWidth="1"/>
    <col min="13327" max="13569" width="9.140625" style="367"/>
    <col min="13570" max="13570" width="17.28515625" style="367" customWidth="1"/>
    <col min="13571" max="13571" width="16.7109375" style="367" customWidth="1"/>
    <col min="13572" max="13572" width="9.42578125" style="367" customWidth="1"/>
    <col min="13573" max="13573" width="9" style="367" customWidth="1"/>
    <col min="13574" max="13574" width="11.5703125" style="367" customWidth="1"/>
    <col min="13575" max="13578" width="10.42578125" style="367" customWidth="1"/>
    <col min="13579" max="13579" width="10.5703125" style="367" customWidth="1"/>
    <col min="13580" max="13580" width="10.42578125" style="367" customWidth="1"/>
    <col min="13581" max="13581" width="11.5703125" style="367" customWidth="1"/>
    <col min="13582" max="13582" width="13" style="367" customWidth="1"/>
    <col min="13583" max="13825" width="9.140625" style="367"/>
    <col min="13826" max="13826" width="17.28515625" style="367" customWidth="1"/>
    <col min="13827" max="13827" width="16.7109375" style="367" customWidth="1"/>
    <col min="13828" max="13828" width="9.42578125" style="367" customWidth="1"/>
    <col min="13829" max="13829" width="9" style="367" customWidth="1"/>
    <col min="13830" max="13830" width="11.5703125" style="367" customWidth="1"/>
    <col min="13831" max="13834" width="10.42578125" style="367" customWidth="1"/>
    <col min="13835" max="13835" width="10.5703125" style="367" customWidth="1"/>
    <col min="13836" max="13836" width="10.42578125" style="367" customWidth="1"/>
    <col min="13837" max="13837" width="11.5703125" style="367" customWidth="1"/>
    <col min="13838" max="13838" width="13" style="367" customWidth="1"/>
    <col min="13839" max="14081" width="9.140625" style="367"/>
    <col min="14082" max="14082" width="17.28515625" style="367" customWidth="1"/>
    <col min="14083" max="14083" width="16.7109375" style="367" customWidth="1"/>
    <col min="14084" max="14084" width="9.42578125" style="367" customWidth="1"/>
    <col min="14085" max="14085" width="9" style="367" customWidth="1"/>
    <col min="14086" max="14086" width="11.5703125" style="367" customWidth="1"/>
    <col min="14087" max="14090" width="10.42578125" style="367" customWidth="1"/>
    <col min="14091" max="14091" width="10.5703125" style="367" customWidth="1"/>
    <col min="14092" max="14092" width="10.42578125" style="367" customWidth="1"/>
    <col min="14093" max="14093" width="11.5703125" style="367" customWidth="1"/>
    <col min="14094" max="14094" width="13" style="367" customWidth="1"/>
    <col min="14095" max="14337" width="9.140625" style="367"/>
    <col min="14338" max="14338" width="17.28515625" style="367" customWidth="1"/>
    <col min="14339" max="14339" width="16.7109375" style="367" customWidth="1"/>
    <col min="14340" max="14340" width="9.42578125" style="367" customWidth="1"/>
    <col min="14341" max="14341" width="9" style="367" customWidth="1"/>
    <col min="14342" max="14342" width="11.5703125" style="367" customWidth="1"/>
    <col min="14343" max="14346" width="10.42578125" style="367" customWidth="1"/>
    <col min="14347" max="14347" width="10.5703125" style="367" customWidth="1"/>
    <col min="14348" max="14348" width="10.42578125" style="367" customWidth="1"/>
    <col min="14349" max="14349" width="11.5703125" style="367" customWidth="1"/>
    <col min="14350" max="14350" width="13" style="367" customWidth="1"/>
    <col min="14351" max="14593" width="9.140625" style="367"/>
    <col min="14594" max="14594" width="17.28515625" style="367" customWidth="1"/>
    <col min="14595" max="14595" width="16.7109375" style="367" customWidth="1"/>
    <col min="14596" max="14596" width="9.42578125" style="367" customWidth="1"/>
    <col min="14597" max="14597" width="9" style="367" customWidth="1"/>
    <col min="14598" max="14598" width="11.5703125" style="367" customWidth="1"/>
    <col min="14599" max="14602" width="10.42578125" style="367" customWidth="1"/>
    <col min="14603" max="14603" width="10.5703125" style="367" customWidth="1"/>
    <col min="14604" max="14604" width="10.42578125" style="367" customWidth="1"/>
    <col min="14605" max="14605" width="11.5703125" style="367" customWidth="1"/>
    <col min="14606" max="14606" width="13" style="367" customWidth="1"/>
    <col min="14607" max="14849" width="9.140625" style="367"/>
    <col min="14850" max="14850" width="17.28515625" style="367" customWidth="1"/>
    <col min="14851" max="14851" width="16.7109375" style="367" customWidth="1"/>
    <col min="14852" max="14852" width="9.42578125" style="367" customWidth="1"/>
    <col min="14853" max="14853" width="9" style="367" customWidth="1"/>
    <col min="14854" max="14854" width="11.5703125" style="367" customWidth="1"/>
    <col min="14855" max="14858" width="10.42578125" style="367" customWidth="1"/>
    <col min="14859" max="14859" width="10.5703125" style="367" customWidth="1"/>
    <col min="14860" max="14860" width="10.42578125" style="367" customWidth="1"/>
    <col min="14861" max="14861" width="11.5703125" style="367" customWidth="1"/>
    <col min="14862" max="14862" width="13" style="367" customWidth="1"/>
    <col min="14863" max="15105" width="9.140625" style="367"/>
    <col min="15106" max="15106" width="17.28515625" style="367" customWidth="1"/>
    <col min="15107" max="15107" width="16.7109375" style="367" customWidth="1"/>
    <col min="15108" max="15108" width="9.42578125" style="367" customWidth="1"/>
    <col min="15109" max="15109" width="9" style="367" customWidth="1"/>
    <col min="15110" max="15110" width="11.5703125" style="367" customWidth="1"/>
    <col min="15111" max="15114" width="10.42578125" style="367" customWidth="1"/>
    <col min="15115" max="15115" width="10.5703125" style="367" customWidth="1"/>
    <col min="15116" max="15116" width="10.42578125" style="367" customWidth="1"/>
    <col min="15117" max="15117" width="11.5703125" style="367" customWidth="1"/>
    <col min="15118" max="15118" width="13" style="367" customWidth="1"/>
    <col min="15119" max="15361" width="9.140625" style="367"/>
    <col min="15362" max="15362" width="17.28515625" style="367" customWidth="1"/>
    <col min="15363" max="15363" width="16.7109375" style="367" customWidth="1"/>
    <col min="15364" max="15364" width="9.42578125" style="367" customWidth="1"/>
    <col min="15365" max="15365" width="9" style="367" customWidth="1"/>
    <col min="15366" max="15366" width="11.5703125" style="367" customWidth="1"/>
    <col min="15367" max="15370" width="10.42578125" style="367" customWidth="1"/>
    <col min="15371" max="15371" width="10.5703125" style="367" customWidth="1"/>
    <col min="15372" max="15372" width="10.42578125" style="367" customWidth="1"/>
    <col min="15373" max="15373" width="11.5703125" style="367" customWidth="1"/>
    <col min="15374" max="15374" width="13" style="367" customWidth="1"/>
    <col min="15375" max="15617" width="9.140625" style="367"/>
    <col min="15618" max="15618" width="17.28515625" style="367" customWidth="1"/>
    <col min="15619" max="15619" width="16.7109375" style="367" customWidth="1"/>
    <col min="15620" max="15620" width="9.42578125" style="367" customWidth="1"/>
    <col min="15621" max="15621" width="9" style="367" customWidth="1"/>
    <col min="15622" max="15622" width="11.5703125" style="367" customWidth="1"/>
    <col min="15623" max="15626" width="10.42578125" style="367" customWidth="1"/>
    <col min="15627" max="15627" width="10.5703125" style="367" customWidth="1"/>
    <col min="15628" max="15628" width="10.42578125" style="367" customWidth="1"/>
    <col min="15629" max="15629" width="11.5703125" style="367" customWidth="1"/>
    <col min="15630" max="15630" width="13" style="367" customWidth="1"/>
    <col min="15631" max="15873" width="9.140625" style="367"/>
    <col min="15874" max="15874" width="17.28515625" style="367" customWidth="1"/>
    <col min="15875" max="15875" width="16.7109375" style="367" customWidth="1"/>
    <col min="15876" max="15876" width="9.42578125" style="367" customWidth="1"/>
    <col min="15877" max="15877" width="9" style="367" customWidth="1"/>
    <col min="15878" max="15878" width="11.5703125" style="367" customWidth="1"/>
    <col min="15879" max="15882" width="10.42578125" style="367" customWidth="1"/>
    <col min="15883" max="15883" width="10.5703125" style="367" customWidth="1"/>
    <col min="15884" max="15884" width="10.42578125" style="367" customWidth="1"/>
    <col min="15885" max="15885" width="11.5703125" style="367" customWidth="1"/>
    <col min="15886" max="15886" width="13" style="367" customWidth="1"/>
    <col min="15887" max="16129" width="9.140625" style="367"/>
    <col min="16130" max="16130" width="17.28515625" style="367" customWidth="1"/>
    <col min="16131" max="16131" width="16.7109375" style="367" customWidth="1"/>
    <col min="16132" max="16132" width="9.42578125" style="367" customWidth="1"/>
    <col min="16133" max="16133" width="9" style="367" customWidth="1"/>
    <col min="16134" max="16134" width="11.5703125" style="367" customWidth="1"/>
    <col min="16135" max="16138" width="10.42578125" style="367" customWidth="1"/>
    <col min="16139" max="16139" width="10.5703125" style="367" customWidth="1"/>
    <col min="16140" max="16140" width="10.42578125" style="367" customWidth="1"/>
    <col min="16141" max="16141" width="11.5703125" style="367" customWidth="1"/>
    <col min="16142" max="16142" width="13" style="367" customWidth="1"/>
    <col min="16143" max="16384" width="9.140625" style="367"/>
  </cols>
  <sheetData>
    <row r="1" spans="1:14" ht="18">
      <c r="A1" s="1466" t="s">
        <v>0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N1" s="779" t="s">
        <v>888</v>
      </c>
    </row>
    <row r="2" spans="1:14" ht="21">
      <c r="A2" s="1468" t="s">
        <v>507</v>
      </c>
      <c r="B2" s="1468"/>
      <c r="C2" s="1468"/>
      <c r="D2" s="1468"/>
      <c r="E2" s="1468"/>
      <c r="F2" s="1468"/>
      <c r="G2" s="1468"/>
      <c r="H2" s="1468"/>
      <c r="I2" s="1468"/>
      <c r="J2" s="1468"/>
      <c r="K2" s="1468"/>
    </row>
    <row r="3" spans="1:14" ht="15">
      <c r="A3" s="780"/>
      <c r="B3" s="780"/>
      <c r="C3" s="780"/>
      <c r="D3" s="780"/>
      <c r="E3" s="780"/>
      <c r="F3" s="780"/>
      <c r="G3" s="780"/>
      <c r="H3" s="780"/>
      <c r="I3" s="781"/>
      <c r="J3" s="781"/>
    </row>
    <row r="4" spans="1:14" ht="18">
      <c r="A4" s="1466" t="s">
        <v>889</v>
      </c>
      <c r="B4" s="1466"/>
      <c r="C4" s="1466"/>
      <c r="D4" s="1466"/>
      <c r="E4" s="1466"/>
      <c r="F4" s="1466"/>
      <c r="G4" s="1466"/>
      <c r="H4" s="1466"/>
      <c r="I4" s="782"/>
      <c r="J4" s="782"/>
    </row>
    <row r="5" spans="1:14" ht="15">
      <c r="A5" s="783" t="s">
        <v>1036</v>
      </c>
      <c r="B5" s="783"/>
      <c r="C5" s="783"/>
      <c r="D5" s="783"/>
      <c r="E5" s="783"/>
      <c r="F5" s="783"/>
      <c r="G5" s="783"/>
      <c r="H5" s="780"/>
      <c r="I5" s="781"/>
      <c r="J5" s="781"/>
      <c r="L5" s="1515" t="s">
        <v>523</v>
      </c>
      <c r="M5" s="1515"/>
      <c r="N5" s="1515"/>
    </row>
    <row r="6" spans="1:14" ht="28.5" customHeight="1">
      <c r="A6" s="1475" t="s">
        <v>1</v>
      </c>
      <c r="B6" s="1475" t="s">
        <v>29</v>
      </c>
      <c r="C6" s="1371" t="s">
        <v>890</v>
      </c>
      <c r="D6" s="1376" t="s">
        <v>891</v>
      </c>
      <c r="E6" s="1376"/>
      <c r="F6" s="1376"/>
      <c r="G6" s="1376"/>
      <c r="H6" s="1516"/>
      <c r="I6" s="1517" t="s">
        <v>892</v>
      </c>
      <c r="J6" s="1517" t="s">
        <v>893</v>
      </c>
      <c r="K6" s="1471" t="s">
        <v>894</v>
      </c>
      <c r="L6" s="1471"/>
      <c r="M6" s="1471"/>
      <c r="N6" s="1471"/>
    </row>
    <row r="7" spans="1:14" ht="39" customHeight="1">
      <c r="A7" s="1476"/>
      <c r="B7" s="1476"/>
      <c r="C7" s="1371"/>
      <c r="D7" s="370" t="s">
        <v>895</v>
      </c>
      <c r="E7" s="370" t="s">
        <v>896</v>
      </c>
      <c r="F7" s="785" t="s">
        <v>897</v>
      </c>
      <c r="G7" s="370" t="s">
        <v>898</v>
      </c>
      <c r="H7" s="370" t="s">
        <v>33</v>
      </c>
      <c r="I7" s="1517"/>
      <c r="J7" s="1517"/>
      <c r="K7" s="786" t="s">
        <v>899</v>
      </c>
      <c r="L7" s="787" t="s">
        <v>900</v>
      </c>
      <c r="M7" s="370" t="s">
        <v>901</v>
      </c>
      <c r="N7" s="787" t="s">
        <v>551</v>
      </c>
    </row>
    <row r="8" spans="1:14" ht="15">
      <c r="A8" s="788" t="s">
        <v>164</v>
      </c>
      <c r="B8" s="788" t="s">
        <v>165</v>
      </c>
      <c r="C8" s="788" t="s">
        <v>166</v>
      </c>
      <c r="D8" s="788" t="s">
        <v>167</v>
      </c>
      <c r="E8" s="788" t="s">
        <v>168</v>
      </c>
      <c r="F8" s="788" t="s">
        <v>169</v>
      </c>
      <c r="G8" s="788" t="s">
        <v>170</v>
      </c>
      <c r="H8" s="788" t="s">
        <v>171</v>
      </c>
      <c r="I8" s="789" t="s">
        <v>191</v>
      </c>
      <c r="J8" s="789" t="s">
        <v>192</v>
      </c>
      <c r="K8" s="788" t="s">
        <v>193</v>
      </c>
      <c r="L8" s="788" t="s">
        <v>210</v>
      </c>
      <c r="M8" s="788" t="s">
        <v>875</v>
      </c>
      <c r="N8" s="788" t="s">
        <v>876</v>
      </c>
    </row>
    <row r="9" spans="1:14" ht="15">
      <c r="A9" s="790">
        <v>1</v>
      </c>
      <c r="B9" s="494" t="s">
        <v>444</v>
      </c>
      <c r="C9" s="379">
        <v>950</v>
      </c>
      <c r="D9" s="379">
        <v>0</v>
      </c>
      <c r="E9" s="379">
        <v>395</v>
      </c>
      <c r="F9" s="379">
        <v>561</v>
      </c>
      <c r="G9" s="379">
        <v>0</v>
      </c>
      <c r="H9" s="379">
        <v>0</v>
      </c>
      <c r="I9" s="379">
        <v>950</v>
      </c>
      <c r="J9" s="379">
        <v>950</v>
      </c>
      <c r="K9" s="379">
        <v>950</v>
      </c>
      <c r="L9" s="379">
        <v>950</v>
      </c>
      <c r="M9" s="379">
        <v>0</v>
      </c>
      <c r="N9" s="379">
        <v>950</v>
      </c>
    </row>
    <row r="10" spans="1:14" ht="15">
      <c r="A10" s="790">
        <v>2</v>
      </c>
      <c r="B10" s="494" t="s">
        <v>446</v>
      </c>
      <c r="C10" s="379">
        <v>1553</v>
      </c>
      <c r="D10" s="379">
        <v>153</v>
      </c>
      <c r="E10" s="379">
        <v>0</v>
      </c>
      <c r="F10" s="379">
        <v>1428</v>
      </c>
      <c r="G10" s="379">
        <v>0</v>
      </c>
      <c r="H10" s="379">
        <v>0</v>
      </c>
      <c r="I10" s="379">
        <v>1553</v>
      </c>
      <c r="J10" s="379">
        <v>545</v>
      </c>
      <c r="K10" s="379">
        <v>1553</v>
      </c>
      <c r="L10" s="379">
        <v>545</v>
      </c>
      <c r="M10" s="379">
        <v>434</v>
      </c>
      <c r="N10" s="379">
        <v>1553</v>
      </c>
    </row>
    <row r="11" spans="1:14" ht="15">
      <c r="A11" s="790">
        <v>3</v>
      </c>
      <c r="B11" s="494" t="s">
        <v>445</v>
      </c>
      <c r="C11" s="379">
        <v>2307</v>
      </c>
      <c r="D11" s="379">
        <v>243</v>
      </c>
      <c r="E11" s="379">
        <v>0</v>
      </c>
      <c r="F11" s="379">
        <v>2064</v>
      </c>
      <c r="G11" s="379">
        <v>0</v>
      </c>
      <c r="H11" s="379">
        <v>0</v>
      </c>
      <c r="I11" s="379">
        <v>0</v>
      </c>
      <c r="J11" s="379">
        <v>0</v>
      </c>
      <c r="K11" s="379">
        <v>2307</v>
      </c>
      <c r="L11" s="379">
        <v>2307</v>
      </c>
      <c r="M11" s="379">
        <v>2307</v>
      </c>
      <c r="N11" s="379">
        <v>2307</v>
      </c>
    </row>
    <row r="12" spans="1:14" ht="15">
      <c r="A12" s="790">
        <v>4</v>
      </c>
      <c r="B12" s="494" t="s">
        <v>447</v>
      </c>
      <c r="C12" s="379">
        <v>1499</v>
      </c>
      <c r="D12" s="379">
        <v>24</v>
      </c>
      <c r="E12" s="379">
        <v>175</v>
      </c>
      <c r="F12" s="379">
        <v>1301</v>
      </c>
      <c r="G12" s="379">
        <v>0</v>
      </c>
      <c r="H12" s="379">
        <v>0</v>
      </c>
      <c r="I12" s="379">
        <v>1499</v>
      </c>
      <c r="J12" s="379">
        <v>1499</v>
      </c>
      <c r="K12" s="379">
        <v>1499</v>
      </c>
      <c r="L12" s="379">
        <v>846</v>
      </c>
      <c r="M12" s="379">
        <v>2966</v>
      </c>
      <c r="N12" s="379">
        <v>1499</v>
      </c>
    </row>
    <row r="13" spans="1:14" ht="15">
      <c r="A13" s="790">
        <v>5</v>
      </c>
      <c r="B13" s="494" t="s">
        <v>448</v>
      </c>
      <c r="C13" s="379">
        <v>3024</v>
      </c>
      <c r="D13" s="379">
        <v>92</v>
      </c>
      <c r="E13" s="379">
        <v>86</v>
      </c>
      <c r="F13" s="379">
        <v>2693</v>
      </c>
      <c r="G13" s="379">
        <v>44</v>
      </c>
      <c r="H13" s="379">
        <v>109</v>
      </c>
      <c r="I13" s="379">
        <v>3024</v>
      </c>
      <c r="J13" s="379">
        <v>3024</v>
      </c>
      <c r="K13" s="379">
        <v>3024</v>
      </c>
      <c r="L13" s="379">
        <v>1425</v>
      </c>
      <c r="M13" s="379">
        <v>770</v>
      </c>
      <c r="N13" s="379">
        <v>3024</v>
      </c>
    </row>
    <row r="14" spans="1:14" ht="15">
      <c r="A14" s="790">
        <v>6</v>
      </c>
      <c r="B14" s="494" t="s">
        <v>449</v>
      </c>
      <c r="C14" s="379">
        <v>2751</v>
      </c>
      <c r="D14" s="379">
        <v>0</v>
      </c>
      <c r="E14" s="379">
        <v>84</v>
      </c>
      <c r="F14" s="379">
        <v>2435</v>
      </c>
      <c r="G14" s="379">
        <v>136</v>
      </c>
      <c r="H14" s="379">
        <v>96</v>
      </c>
      <c r="I14" s="379">
        <v>2751</v>
      </c>
      <c r="J14" s="379">
        <v>2751</v>
      </c>
      <c r="K14" s="379">
        <v>2751</v>
      </c>
      <c r="L14" s="379">
        <v>2751</v>
      </c>
      <c r="M14" s="379">
        <v>715</v>
      </c>
      <c r="N14" s="379">
        <v>2751</v>
      </c>
    </row>
    <row r="15" spans="1:14" ht="15">
      <c r="A15" s="790">
        <v>7</v>
      </c>
      <c r="B15" s="494" t="s">
        <v>450</v>
      </c>
      <c r="C15" s="379">
        <v>2856</v>
      </c>
      <c r="D15" s="379">
        <v>1606</v>
      </c>
      <c r="E15" s="379">
        <v>0</v>
      </c>
      <c r="F15" s="379">
        <v>2366</v>
      </c>
      <c r="G15" s="379">
        <v>0</v>
      </c>
      <c r="H15" s="379">
        <v>83</v>
      </c>
      <c r="I15" s="379">
        <v>2856</v>
      </c>
      <c r="J15" s="379">
        <v>2856</v>
      </c>
      <c r="K15" s="379">
        <v>2856</v>
      </c>
      <c r="L15" s="379">
        <v>827</v>
      </c>
      <c r="M15" s="379">
        <v>957</v>
      </c>
      <c r="N15" s="379">
        <v>2856</v>
      </c>
    </row>
    <row r="16" spans="1:14" ht="15">
      <c r="A16" s="790">
        <v>8</v>
      </c>
      <c r="B16" s="494" t="s">
        <v>451</v>
      </c>
      <c r="C16" s="379">
        <v>2557</v>
      </c>
      <c r="D16" s="379">
        <v>25</v>
      </c>
      <c r="E16" s="379">
        <v>0</v>
      </c>
      <c r="F16" s="379">
        <v>2194</v>
      </c>
      <c r="G16" s="379">
        <v>0</v>
      </c>
      <c r="H16" s="379">
        <v>308</v>
      </c>
      <c r="I16" s="379">
        <v>2557</v>
      </c>
      <c r="J16" s="379">
        <v>2557</v>
      </c>
      <c r="K16" s="379">
        <v>2557</v>
      </c>
      <c r="L16" s="379">
        <v>2545</v>
      </c>
      <c r="M16" s="379">
        <v>2545</v>
      </c>
      <c r="N16" s="379">
        <v>2557</v>
      </c>
    </row>
    <row r="17" spans="1:15" ht="15">
      <c r="A17" s="790">
        <v>9</v>
      </c>
      <c r="B17" s="494" t="s">
        <v>452</v>
      </c>
      <c r="C17" s="379">
        <v>1693</v>
      </c>
      <c r="D17" s="379">
        <v>354</v>
      </c>
      <c r="E17" s="379">
        <v>661</v>
      </c>
      <c r="F17" s="379">
        <v>427</v>
      </c>
      <c r="G17" s="379">
        <v>0</v>
      </c>
      <c r="H17" s="379">
        <v>251</v>
      </c>
      <c r="I17" s="791">
        <v>1693</v>
      </c>
      <c r="J17" s="791">
        <v>1693</v>
      </c>
      <c r="K17" s="379">
        <v>1693</v>
      </c>
      <c r="L17" s="379">
        <v>1693</v>
      </c>
      <c r="M17" s="379">
        <v>1124</v>
      </c>
      <c r="N17" s="379">
        <v>1693</v>
      </c>
    </row>
    <row r="18" spans="1:15" ht="15">
      <c r="A18" s="790">
        <v>10</v>
      </c>
      <c r="B18" s="494" t="s">
        <v>453</v>
      </c>
      <c r="C18" s="379">
        <v>722</v>
      </c>
      <c r="D18" s="379">
        <v>343</v>
      </c>
      <c r="E18" s="379">
        <v>188</v>
      </c>
      <c r="F18" s="379">
        <v>132</v>
      </c>
      <c r="G18" s="379">
        <v>0</v>
      </c>
      <c r="H18" s="379">
        <v>59</v>
      </c>
      <c r="I18" s="791">
        <v>722</v>
      </c>
      <c r="J18" s="791">
        <v>722</v>
      </c>
      <c r="K18" s="379">
        <v>722</v>
      </c>
      <c r="L18" s="379">
        <v>307</v>
      </c>
      <c r="M18" s="379">
        <v>44</v>
      </c>
      <c r="N18" s="379">
        <v>722</v>
      </c>
    </row>
    <row r="19" spans="1:15" ht="15">
      <c r="A19" s="790">
        <v>11</v>
      </c>
      <c r="B19" s="494" t="s">
        <v>454</v>
      </c>
      <c r="C19" s="379">
        <v>2677</v>
      </c>
      <c r="D19" s="379">
        <v>350</v>
      </c>
      <c r="E19" s="379">
        <v>0</v>
      </c>
      <c r="F19" s="379">
        <v>2677</v>
      </c>
      <c r="G19" s="379">
        <v>0</v>
      </c>
      <c r="H19" s="379">
        <v>0</v>
      </c>
      <c r="I19" s="791">
        <v>2677</v>
      </c>
      <c r="J19" s="791">
        <v>2677</v>
      </c>
      <c r="K19" s="379">
        <v>2677</v>
      </c>
      <c r="L19" s="379">
        <v>1250</v>
      </c>
      <c r="M19" s="379">
        <v>495</v>
      </c>
      <c r="N19" s="379">
        <v>2677</v>
      </c>
    </row>
    <row r="20" spans="1:15" ht="15">
      <c r="A20" s="790">
        <v>12</v>
      </c>
      <c r="B20" s="494" t="s">
        <v>455</v>
      </c>
      <c r="C20" s="379">
        <v>3683</v>
      </c>
      <c r="D20" s="379">
        <v>1052</v>
      </c>
      <c r="E20" s="379">
        <v>524</v>
      </c>
      <c r="F20" s="379">
        <v>1592</v>
      </c>
      <c r="G20" s="379">
        <v>202</v>
      </c>
      <c r="H20" s="379">
        <v>313</v>
      </c>
      <c r="I20" s="791">
        <v>3683</v>
      </c>
      <c r="J20" s="791">
        <v>3683</v>
      </c>
      <c r="K20" s="379">
        <v>3683</v>
      </c>
      <c r="L20" s="379">
        <v>3683</v>
      </c>
      <c r="M20" s="379">
        <v>1642</v>
      </c>
      <c r="N20" s="379">
        <v>726</v>
      </c>
    </row>
    <row r="21" spans="1:15" ht="15">
      <c r="A21" s="790">
        <v>13</v>
      </c>
      <c r="B21" s="494" t="s">
        <v>456</v>
      </c>
      <c r="C21" s="379">
        <v>2029</v>
      </c>
      <c r="D21" s="379">
        <v>192</v>
      </c>
      <c r="E21" s="379">
        <v>284</v>
      </c>
      <c r="F21" s="379">
        <v>509</v>
      </c>
      <c r="G21" s="379">
        <v>12</v>
      </c>
      <c r="H21" s="379">
        <v>57</v>
      </c>
      <c r="I21" s="791">
        <v>2029</v>
      </c>
      <c r="J21" s="791">
        <v>2029</v>
      </c>
      <c r="K21" s="379">
        <v>2029</v>
      </c>
      <c r="L21" s="379">
        <v>1428</v>
      </c>
      <c r="M21" s="379">
        <v>1102</v>
      </c>
      <c r="N21" s="379">
        <v>2029</v>
      </c>
      <c r="O21" s="369" t="s">
        <v>273</v>
      </c>
    </row>
    <row r="22" spans="1:15" ht="15">
      <c r="A22" s="790">
        <v>14</v>
      </c>
      <c r="B22" s="494" t="s">
        <v>457</v>
      </c>
      <c r="C22" s="379">
        <v>1203</v>
      </c>
      <c r="D22" s="379">
        <v>41</v>
      </c>
      <c r="E22" s="379">
        <v>0</v>
      </c>
      <c r="F22" s="379">
        <v>1043</v>
      </c>
      <c r="G22" s="379">
        <v>0</v>
      </c>
      <c r="H22" s="379">
        <v>118</v>
      </c>
      <c r="I22" s="791">
        <v>1203</v>
      </c>
      <c r="J22" s="791">
        <v>1203</v>
      </c>
      <c r="K22" s="379">
        <v>1203</v>
      </c>
      <c r="L22" s="379">
        <v>1048</v>
      </c>
      <c r="M22" s="379">
        <v>589</v>
      </c>
      <c r="N22" s="379">
        <v>1203</v>
      </c>
    </row>
    <row r="23" spans="1:15" ht="15">
      <c r="A23" s="790">
        <v>15</v>
      </c>
      <c r="B23" s="494" t="s">
        <v>458</v>
      </c>
      <c r="C23" s="379">
        <v>2075</v>
      </c>
      <c r="D23" s="379">
        <v>139</v>
      </c>
      <c r="E23" s="379">
        <v>48</v>
      </c>
      <c r="F23" s="379">
        <v>196</v>
      </c>
      <c r="G23" s="379">
        <v>0</v>
      </c>
      <c r="H23" s="379">
        <v>32</v>
      </c>
      <c r="I23" s="791">
        <v>2074</v>
      </c>
      <c r="J23" s="791">
        <v>2074</v>
      </c>
      <c r="K23" s="379">
        <v>2075</v>
      </c>
      <c r="L23" s="379">
        <v>1678</v>
      </c>
      <c r="M23" s="379">
        <v>369</v>
      </c>
      <c r="N23" s="379">
        <v>2075</v>
      </c>
    </row>
    <row r="24" spans="1:15" ht="15">
      <c r="A24" s="790">
        <v>16</v>
      </c>
      <c r="B24" s="494" t="s">
        <v>459</v>
      </c>
      <c r="C24" s="379">
        <v>3821</v>
      </c>
      <c r="D24" s="379">
        <v>323</v>
      </c>
      <c r="E24" s="379">
        <v>162</v>
      </c>
      <c r="F24" s="379">
        <v>3316</v>
      </c>
      <c r="G24" s="379">
        <v>20</v>
      </c>
      <c r="H24" s="379">
        <v>3821</v>
      </c>
      <c r="I24" s="791">
        <v>3821</v>
      </c>
      <c r="J24" s="791">
        <v>3821</v>
      </c>
      <c r="K24" s="379">
        <v>3821</v>
      </c>
      <c r="L24" s="379">
        <v>3821</v>
      </c>
      <c r="M24" s="379">
        <v>3821</v>
      </c>
      <c r="N24" s="379">
        <v>3821</v>
      </c>
    </row>
    <row r="25" spans="1:15" ht="15">
      <c r="A25" s="790">
        <v>17</v>
      </c>
      <c r="B25" s="494" t="s">
        <v>460</v>
      </c>
      <c r="C25" s="379">
        <v>1835</v>
      </c>
      <c r="D25" s="379">
        <v>216</v>
      </c>
      <c r="E25" s="379">
        <v>0</v>
      </c>
      <c r="F25" s="379">
        <v>380</v>
      </c>
      <c r="G25" s="379">
        <v>0</v>
      </c>
      <c r="H25" s="379">
        <v>0</v>
      </c>
      <c r="I25" s="791">
        <v>1835</v>
      </c>
      <c r="J25" s="791">
        <v>1835</v>
      </c>
      <c r="K25" s="379">
        <v>1835</v>
      </c>
      <c r="L25" s="379">
        <v>762</v>
      </c>
      <c r="M25" s="379">
        <v>1708</v>
      </c>
      <c r="N25" s="379">
        <v>1835</v>
      </c>
    </row>
    <row r="26" spans="1:15" ht="15">
      <c r="A26" s="790">
        <v>18</v>
      </c>
      <c r="B26" s="494" t="s">
        <v>461</v>
      </c>
      <c r="C26" s="379">
        <v>2282</v>
      </c>
      <c r="D26" s="379">
        <v>278</v>
      </c>
      <c r="E26" s="379">
        <v>114</v>
      </c>
      <c r="F26" s="379">
        <v>1504</v>
      </c>
      <c r="G26" s="379">
        <v>0</v>
      </c>
      <c r="H26" s="379">
        <v>778</v>
      </c>
      <c r="I26" s="791">
        <v>2282</v>
      </c>
      <c r="J26" s="791">
        <v>2282</v>
      </c>
      <c r="K26" s="379">
        <v>2282</v>
      </c>
      <c r="L26" s="379">
        <v>1091</v>
      </c>
      <c r="M26" s="379">
        <v>421</v>
      </c>
      <c r="N26" s="379">
        <v>2282</v>
      </c>
    </row>
    <row r="27" spans="1:15" ht="15">
      <c r="A27" s="790">
        <v>19</v>
      </c>
      <c r="B27" s="494" t="s">
        <v>462</v>
      </c>
      <c r="C27" s="379">
        <v>1920</v>
      </c>
      <c r="D27" s="379">
        <v>1635</v>
      </c>
      <c r="E27" s="379">
        <v>0</v>
      </c>
      <c r="F27" s="379">
        <v>285</v>
      </c>
      <c r="G27" s="379">
        <v>0</v>
      </c>
      <c r="H27" s="379">
        <v>0</v>
      </c>
      <c r="I27" s="791">
        <v>1920</v>
      </c>
      <c r="J27" s="791">
        <v>1920</v>
      </c>
      <c r="K27" s="379">
        <v>1920</v>
      </c>
      <c r="L27" s="379">
        <v>913</v>
      </c>
      <c r="M27" s="379">
        <v>72</v>
      </c>
      <c r="N27" s="379">
        <v>1920</v>
      </c>
    </row>
    <row r="28" spans="1:15" ht="15">
      <c r="A28" s="790">
        <v>20</v>
      </c>
      <c r="B28" s="494" t="s">
        <v>463</v>
      </c>
      <c r="C28" s="379">
        <v>821</v>
      </c>
      <c r="D28" s="379">
        <v>43</v>
      </c>
      <c r="E28" s="379">
        <v>0</v>
      </c>
      <c r="F28" s="379">
        <v>778</v>
      </c>
      <c r="G28" s="379">
        <v>0</v>
      </c>
      <c r="H28" s="379">
        <v>0</v>
      </c>
      <c r="I28" s="791">
        <v>821</v>
      </c>
      <c r="J28" s="791">
        <v>821</v>
      </c>
      <c r="K28" s="379">
        <v>821</v>
      </c>
      <c r="L28" s="379">
        <v>821</v>
      </c>
      <c r="M28" s="379">
        <v>821</v>
      </c>
      <c r="N28" s="379">
        <v>821</v>
      </c>
    </row>
    <row r="29" spans="1:15" ht="15">
      <c r="A29" s="790">
        <v>21</v>
      </c>
      <c r="B29" s="494" t="s">
        <v>464</v>
      </c>
      <c r="C29" s="379">
        <v>1666</v>
      </c>
      <c r="D29" s="379">
        <v>422</v>
      </c>
      <c r="E29" s="379">
        <v>0</v>
      </c>
      <c r="F29" s="379">
        <v>1244</v>
      </c>
      <c r="G29" s="379">
        <v>0</v>
      </c>
      <c r="H29" s="379">
        <v>0</v>
      </c>
      <c r="I29" s="791">
        <v>1666</v>
      </c>
      <c r="J29" s="791">
        <v>1666</v>
      </c>
      <c r="K29" s="379">
        <v>1666</v>
      </c>
      <c r="L29" s="379">
        <v>1666</v>
      </c>
      <c r="M29" s="379">
        <v>115</v>
      </c>
      <c r="N29" s="379">
        <v>2921</v>
      </c>
    </row>
    <row r="30" spans="1:15" ht="15">
      <c r="A30" s="790">
        <v>22</v>
      </c>
      <c r="B30" s="494" t="s">
        <v>465</v>
      </c>
      <c r="C30" s="379">
        <v>1679</v>
      </c>
      <c r="D30" s="379">
        <v>1405</v>
      </c>
      <c r="E30" s="379">
        <v>171</v>
      </c>
      <c r="F30" s="379">
        <v>103</v>
      </c>
      <c r="G30" s="379">
        <v>0</v>
      </c>
      <c r="H30" s="379">
        <v>0</v>
      </c>
      <c r="I30" s="791">
        <v>1679</v>
      </c>
      <c r="J30" s="791">
        <v>1679</v>
      </c>
      <c r="K30" s="379">
        <v>1679</v>
      </c>
      <c r="L30" s="379">
        <v>223</v>
      </c>
      <c r="M30" s="379">
        <v>370</v>
      </c>
      <c r="N30" s="379">
        <v>1679</v>
      </c>
    </row>
    <row r="31" spans="1:15" ht="15">
      <c r="A31" s="790">
        <v>23</v>
      </c>
      <c r="B31" s="494" t="s">
        <v>466</v>
      </c>
      <c r="C31" s="379">
        <v>2386</v>
      </c>
      <c r="D31" s="379">
        <v>557</v>
      </c>
      <c r="E31" s="379">
        <v>317</v>
      </c>
      <c r="F31" s="379">
        <v>1100</v>
      </c>
      <c r="G31" s="379">
        <v>52</v>
      </c>
      <c r="H31" s="379">
        <v>358</v>
      </c>
      <c r="I31" s="791">
        <v>2386</v>
      </c>
      <c r="J31" s="791">
        <v>2386</v>
      </c>
      <c r="K31" s="379">
        <v>2386</v>
      </c>
      <c r="L31" s="379">
        <v>1030</v>
      </c>
      <c r="M31" s="379">
        <v>253</v>
      </c>
      <c r="N31" s="379">
        <v>2386</v>
      </c>
    </row>
    <row r="32" spans="1:15" ht="15">
      <c r="A32" s="790">
        <v>24</v>
      </c>
      <c r="B32" s="494" t="s">
        <v>489</v>
      </c>
      <c r="C32" s="379">
        <v>2432</v>
      </c>
      <c r="D32" s="379">
        <v>626</v>
      </c>
      <c r="E32" s="379">
        <v>143</v>
      </c>
      <c r="F32" s="379">
        <v>1885</v>
      </c>
      <c r="G32" s="379">
        <v>83</v>
      </c>
      <c r="H32" s="379">
        <v>55</v>
      </c>
      <c r="I32" s="791">
        <v>2432</v>
      </c>
      <c r="J32" s="791">
        <v>1688</v>
      </c>
      <c r="K32" s="379">
        <v>2432</v>
      </c>
      <c r="L32" s="379">
        <v>1563</v>
      </c>
      <c r="M32" s="379">
        <v>1006</v>
      </c>
      <c r="N32" s="379">
        <v>2432</v>
      </c>
    </row>
    <row r="33" spans="1:15" ht="15">
      <c r="A33" s="790">
        <v>25</v>
      </c>
      <c r="B33" s="494" t="s">
        <v>467</v>
      </c>
      <c r="C33" s="379">
        <v>1836</v>
      </c>
      <c r="D33" s="379">
        <v>112</v>
      </c>
      <c r="E33" s="379">
        <v>47</v>
      </c>
      <c r="F33" s="379">
        <v>1671</v>
      </c>
      <c r="G33" s="379">
        <v>0</v>
      </c>
      <c r="H33" s="379">
        <v>8</v>
      </c>
      <c r="I33" s="791">
        <v>1836</v>
      </c>
      <c r="J33" s="791">
        <v>1836</v>
      </c>
      <c r="K33" s="379">
        <v>1836</v>
      </c>
      <c r="L33" s="379">
        <v>1836</v>
      </c>
      <c r="M33" s="379">
        <v>1836</v>
      </c>
      <c r="N33" s="379">
        <v>1836</v>
      </c>
    </row>
    <row r="34" spans="1:15" ht="15">
      <c r="A34" s="790">
        <v>26</v>
      </c>
      <c r="B34" s="494" t="s">
        <v>468</v>
      </c>
      <c r="C34" s="379">
        <v>1590</v>
      </c>
      <c r="D34" s="379">
        <v>1132</v>
      </c>
      <c r="E34" s="379">
        <v>159</v>
      </c>
      <c r="F34" s="379">
        <v>331</v>
      </c>
      <c r="G34" s="379">
        <v>0</v>
      </c>
      <c r="H34" s="379">
        <v>77</v>
      </c>
      <c r="I34" s="791">
        <v>1590</v>
      </c>
      <c r="J34" s="791">
        <v>1590</v>
      </c>
      <c r="K34" s="379">
        <v>1590</v>
      </c>
      <c r="L34" s="379">
        <v>907</v>
      </c>
      <c r="M34" s="379">
        <v>111</v>
      </c>
      <c r="N34" s="379">
        <v>1590</v>
      </c>
    </row>
    <row r="35" spans="1:15" ht="15">
      <c r="A35" s="790">
        <v>27</v>
      </c>
      <c r="B35" s="494" t="s">
        <v>469</v>
      </c>
      <c r="C35" s="379">
        <v>3275</v>
      </c>
      <c r="D35" s="379">
        <v>1807</v>
      </c>
      <c r="E35" s="379">
        <v>104</v>
      </c>
      <c r="F35" s="379">
        <v>1314</v>
      </c>
      <c r="G35" s="379">
        <v>0</v>
      </c>
      <c r="H35" s="379">
        <v>50</v>
      </c>
      <c r="I35" s="791">
        <v>3275</v>
      </c>
      <c r="J35" s="791">
        <v>3275</v>
      </c>
      <c r="K35" s="379">
        <v>3275</v>
      </c>
      <c r="L35" s="379">
        <v>3275</v>
      </c>
      <c r="M35" s="379">
        <v>3275</v>
      </c>
      <c r="N35" s="379">
        <v>3275</v>
      </c>
    </row>
    <row r="36" spans="1:15" ht="15">
      <c r="A36" s="790">
        <v>28</v>
      </c>
      <c r="B36" s="494" t="s">
        <v>470</v>
      </c>
      <c r="C36" s="379">
        <v>2695</v>
      </c>
      <c r="D36" s="379">
        <v>0</v>
      </c>
      <c r="E36" s="379">
        <v>739</v>
      </c>
      <c r="F36" s="379">
        <v>1711</v>
      </c>
      <c r="G36" s="379">
        <v>271</v>
      </c>
      <c r="H36" s="379">
        <v>0</v>
      </c>
      <c r="I36" s="791">
        <v>2704</v>
      </c>
      <c r="J36" s="791">
        <v>2704</v>
      </c>
      <c r="K36" s="379">
        <v>2704</v>
      </c>
      <c r="L36" s="379">
        <v>2704</v>
      </c>
      <c r="M36" s="379">
        <v>0</v>
      </c>
      <c r="N36" s="379">
        <v>2704</v>
      </c>
    </row>
    <row r="37" spans="1:15" ht="15">
      <c r="A37" s="790">
        <v>29</v>
      </c>
      <c r="B37" s="494" t="s">
        <v>490</v>
      </c>
      <c r="C37" s="379">
        <v>1855</v>
      </c>
      <c r="D37" s="379">
        <v>1390</v>
      </c>
      <c r="E37" s="379">
        <v>443</v>
      </c>
      <c r="F37" s="379">
        <v>19</v>
      </c>
      <c r="G37" s="379">
        <v>0</v>
      </c>
      <c r="H37" s="379">
        <v>0</v>
      </c>
      <c r="I37" s="791">
        <v>1855</v>
      </c>
      <c r="J37" s="791">
        <v>1855</v>
      </c>
      <c r="K37" s="379">
        <v>1855</v>
      </c>
      <c r="L37" s="379">
        <v>1150</v>
      </c>
      <c r="M37" s="379">
        <v>779</v>
      </c>
      <c r="N37" s="379">
        <v>1855</v>
      </c>
    </row>
    <row r="38" spans="1:15" ht="15">
      <c r="A38" s="790">
        <v>30</v>
      </c>
      <c r="B38" s="494" t="s">
        <v>471</v>
      </c>
      <c r="C38" s="379">
        <v>2604</v>
      </c>
      <c r="D38" s="379">
        <v>192</v>
      </c>
      <c r="E38" s="379">
        <v>96</v>
      </c>
      <c r="F38" s="379">
        <v>2278</v>
      </c>
      <c r="G38" s="379">
        <v>0</v>
      </c>
      <c r="H38" s="379">
        <v>38</v>
      </c>
      <c r="I38" s="791">
        <v>2604</v>
      </c>
      <c r="J38" s="791">
        <v>2593</v>
      </c>
      <c r="K38" s="379">
        <v>2604</v>
      </c>
      <c r="L38" s="379">
        <v>1954</v>
      </c>
      <c r="M38" s="379">
        <v>0</v>
      </c>
      <c r="N38" s="379">
        <v>2604</v>
      </c>
    </row>
    <row r="39" spans="1:15" ht="15">
      <c r="A39" s="790">
        <v>31</v>
      </c>
      <c r="B39" s="494" t="s">
        <v>472</v>
      </c>
      <c r="C39" s="379">
        <v>1727</v>
      </c>
      <c r="D39" s="379">
        <v>101</v>
      </c>
      <c r="E39" s="379">
        <v>22</v>
      </c>
      <c r="F39" s="379">
        <v>1727</v>
      </c>
      <c r="G39" s="379">
        <v>0</v>
      </c>
      <c r="H39" s="379">
        <v>0</v>
      </c>
      <c r="I39" s="791">
        <v>1727</v>
      </c>
      <c r="J39" s="791">
        <v>1727</v>
      </c>
      <c r="K39" s="379">
        <v>1727</v>
      </c>
      <c r="L39" s="379">
        <v>336</v>
      </c>
      <c r="M39" s="379">
        <v>1727</v>
      </c>
      <c r="N39" s="379">
        <v>1727</v>
      </c>
    </row>
    <row r="40" spans="1:15" ht="15">
      <c r="A40" s="790">
        <v>32</v>
      </c>
      <c r="B40" s="494" t="s">
        <v>473</v>
      </c>
      <c r="C40" s="379">
        <v>1265</v>
      </c>
      <c r="D40" s="379">
        <v>142</v>
      </c>
      <c r="E40" s="379">
        <v>62</v>
      </c>
      <c r="F40" s="379">
        <v>223</v>
      </c>
      <c r="G40" s="379">
        <v>0</v>
      </c>
      <c r="H40" s="379">
        <v>838</v>
      </c>
      <c r="I40" s="791">
        <v>1265</v>
      </c>
      <c r="J40" s="791">
        <v>1265</v>
      </c>
      <c r="K40" s="379">
        <v>1265</v>
      </c>
      <c r="L40" s="379">
        <v>572</v>
      </c>
      <c r="M40" s="379">
        <v>212</v>
      </c>
      <c r="N40" s="379">
        <v>1265</v>
      </c>
    </row>
    <row r="41" spans="1:15" ht="15">
      <c r="A41" s="790">
        <v>33</v>
      </c>
      <c r="B41" s="494" t="s">
        <v>474</v>
      </c>
      <c r="C41" s="379">
        <v>2316</v>
      </c>
      <c r="D41" s="379">
        <v>62</v>
      </c>
      <c r="E41" s="379">
        <v>102</v>
      </c>
      <c r="F41" s="379">
        <v>2152</v>
      </c>
      <c r="G41" s="379">
        <v>0</v>
      </c>
      <c r="H41" s="379">
        <v>0</v>
      </c>
      <c r="I41" s="791">
        <v>2316</v>
      </c>
      <c r="J41" s="791">
        <v>2316</v>
      </c>
      <c r="K41" s="379">
        <v>2316</v>
      </c>
      <c r="L41" s="379">
        <v>1589</v>
      </c>
      <c r="M41" s="379">
        <v>727</v>
      </c>
      <c r="N41" s="379">
        <v>2316</v>
      </c>
    </row>
    <row r="42" spans="1:15" ht="15">
      <c r="A42" s="790">
        <v>34</v>
      </c>
      <c r="B42" s="494" t="s">
        <v>475</v>
      </c>
      <c r="C42" s="379">
        <v>2534</v>
      </c>
      <c r="D42" s="379">
        <v>386</v>
      </c>
      <c r="E42" s="379">
        <v>174</v>
      </c>
      <c r="F42" s="379">
        <v>2398</v>
      </c>
      <c r="G42" s="379">
        <v>36</v>
      </c>
      <c r="H42" s="379">
        <v>136</v>
      </c>
      <c r="I42" s="791">
        <v>2534</v>
      </c>
      <c r="J42" s="791">
        <v>2534</v>
      </c>
      <c r="K42" s="792">
        <v>2534</v>
      </c>
      <c r="L42" s="379">
        <v>1520</v>
      </c>
      <c r="M42" s="379">
        <v>525</v>
      </c>
      <c r="N42" s="379">
        <v>4329</v>
      </c>
    </row>
    <row r="43" spans="1:15" ht="15">
      <c r="A43" s="790">
        <v>35</v>
      </c>
      <c r="B43" s="494" t="s">
        <v>476</v>
      </c>
      <c r="C43" s="379">
        <v>2702</v>
      </c>
      <c r="D43" s="379">
        <v>553</v>
      </c>
      <c r="E43" s="379">
        <v>164</v>
      </c>
      <c r="F43" s="379">
        <v>1985</v>
      </c>
      <c r="G43" s="379">
        <v>0</v>
      </c>
      <c r="H43" s="379">
        <v>0</v>
      </c>
      <c r="I43" s="791">
        <v>2702</v>
      </c>
      <c r="J43" s="791">
        <v>2702</v>
      </c>
      <c r="K43" s="379">
        <v>2702</v>
      </c>
      <c r="L43" s="379">
        <v>2702</v>
      </c>
      <c r="M43" s="379">
        <v>0</v>
      </c>
      <c r="N43" s="379">
        <v>2702</v>
      </c>
      <c r="O43" s="792"/>
    </row>
    <row r="44" spans="1:15" ht="15">
      <c r="A44" s="790">
        <v>36</v>
      </c>
      <c r="B44" s="494" t="s">
        <v>491</v>
      </c>
      <c r="C44" s="379">
        <v>2160</v>
      </c>
      <c r="D44" s="379">
        <v>0</v>
      </c>
      <c r="E44" s="379">
        <v>1027</v>
      </c>
      <c r="F44" s="379">
        <v>680</v>
      </c>
      <c r="G44" s="379">
        <v>340</v>
      </c>
      <c r="H44" s="379">
        <v>113</v>
      </c>
      <c r="I44" s="791">
        <v>2160</v>
      </c>
      <c r="J44" s="791">
        <v>2160</v>
      </c>
      <c r="K44" s="379">
        <v>2160</v>
      </c>
      <c r="L44" s="379">
        <v>2200</v>
      </c>
      <c r="M44" s="379">
        <v>300</v>
      </c>
      <c r="N44" s="379">
        <v>2160</v>
      </c>
    </row>
    <row r="45" spans="1:15" ht="15">
      <c r="A45" s="790">
        <v>37</v>
      </c>
      <c r="B45" s="494" t="s">
        <v>477</v>
      </c>
      <c r="C45" s="379">
        <v>3985</v>
      </c>
      <c r="D45" s="379">
        <v>173</v>
      </c>
      <c r="E45" s="379">
        <v>194</v>
      </c>
      <c r="F45" s="379">
        <v>3618</v>
      </c>
      <c r="G45" s="379">
        <v>0</v>
      </c>
      <c r="H45" s="379">
        <v>0</v>
      </c>
      <c r="I45" s="791">
        <v>3985</v>
      </c>
      <c r="J45" s="791">
        <v>3085</v>
      </c>
      <c r="K45" s="379">
        <v>1645</v>
      </c>
      <c r="L45" s="379">
        <v>3985</v>
      </c>
      <c r="M45" s="379">
        <v>1645</v>
      </c>
      <c r="N45" s="379">
        <v>4194</v>
      </c>
    </row>
    <row r="46" spans="1:15" ht="15">
      <c r="A46" s="790">
        <v>38</v>
      </c>
      <c r="B46" s="494" t="s">
        <v>478</v>
      </c>
      <c r="C46" s="379">
        <v>3137</v>
      </c>
      <c r="D46" s="379">
        <v>40</v>
      </c>
      <c r="E46" s="379">
        <v>250</v>
      </c>
      <c r="F46" s="379">
        <v>3137</v>
      </c>
      <c r="G46" s="379">
        <v>0</v>
      </c>
      <c r="H46" s="379">
        <v>0</v>
      </c>
      <c r="I46" s="791">
        <v>3137</v>
      </c>
      <c r="J46" s="791">
        <v>3137</v>
      </c>
      <c r="K46" s="379">
        <v>3137</v>
      </c>
      <c r="L46" s="379">
        <v>3137</v>
      </c>
      <c r="M46" s="379">
        <v>3137</v>
      </c>
      <c r="N46" s="379">
        <v>3137</v>
      </c>
    </row>
    <row r="47" spans="1:15" ht="15">
      <c r="A47" s="790">
        <v>39</v>
      </c>
      <c r="B47" s="494" t="s">
        <v>479</v>
      </c>
      <c r="C47" s="379">
        <v>3635</v>
      </c>
      <c r="D47" s="379">
        <v>0</v>
      </c>
      <c r="E47" s="379">
        <v>252</v>
      </c>
      <c r="F47" s="379">
        <v>3331</v>
      </c>
      <c r="G47" s="379">
        <v>52</v>
      </c>
      <c r="H47" s="379">
        <v>0</v>
      </c>
      <c r="I47" s="791">
        <v>3635</v>
      </c>
      <c r="J47" s="791">
        <v>3635</v>
      </c>
      <c r="K47" s="379">
        <v>3635</v>
      </c>
      <c r="L47" s="379">
        <v>2785</v>
      </c>
      <c r="M47" s="379">
        <v>0</v>
      </c>
      <c r="N47" s="379">
        <v>3635</v>
      </c>
    </row>
    <row r="48" spans="1:15" ht="15">
      <c r="A48" s="790">
        <v>40</v>
      </c>
      <c r="B48" s="494" t="s">
        <v>480</v>
      </c>
      <c r="C48" s="379">
        <v>2096</v>
      </c>
      <c r="D48" s="379">
        <v>215</v>
      </c>
      <c r="E48" s="379">
        <v>143</v>
      </c>
      <c r="F48" s="379">
        <v>1717</v>
      </c>
      <c r="G48" s="379">
        <v>0</v>
      </c>
      <c r="H48" s="379">
        <v>0</v>
      </c>
      <c r="I48" s="791">
        <v>2096</v>
      </c>
      <c r="J48" s="791">
        <v>2096</v>
      </c>
      <c r="K48" s="379">
        <v>2096</v>
      </c>
      <c r="L48" s="379">
        <v>532</v>
      </c>
      <c r="M48" s="379">
        <v>277</v>
      </c>
      <c r="N48" s="379">
        <v>2096</v>
      </c>
    </row>
    <row r="49" spans="1:14" ht="15">
      <c r="A49" s="790">
        <v>41</v>
      </c>
      <c r="B49" s="494" t="s">
        <v>481</v>
      </c>
      <c r="C49" s="379">
        <v>2905</v>
      </c>
      <c r="D49" s="379">
        <v>0</v>
      </c>
      <c r="E49" s="379">
        <v>0</v>
      </c>
      <c r="F49" s="379">
        <v>2510</v>
      </c>
      <c r="G49" s="379">
        <v>32</v>
      </c>
      <c r="H49" s="379">
        <v>293</v>
      </c>
      <c r="I49" s="791">
        <v>2905</v>
      </c>
      <c r="J49" s="791">
        <v>2905</v>
      </c>
      <c r="K49" s="379">
        <v>2905</v>
      </c>
      <c r="L49" s="379">
        <v>842</v>
      </c>
      <c r="M49" s="379">
        <v>2197</v>
      </c>
      <c r="N49" s="379">
        <v>2905</v>
      </c>
    </row>
    <row r="50" spans="1:14" ht="15">
      <c r="A50" s="790">
        <v>42</v>
      </c>
      <c r="B50" s="494" t="s">
        <v>482</v>
      </c>
      <c r="C50" s="379">
        <v>2128</v>
      </c>
      <c r="D50" s="379">
        <v>250</v>
      </c>
      <c r="E50" s="379">
        <v>527</v>
      </c>
      <c r="F50" s="379">
        <v>2116</v>
      </c>
      <c r="G50" s="379">
        <v>36</v>
      </c>
      <c r="H50" s="379">
        <v>0</v>
      </c>
      <c r="I50" s="791">
        <v>2128</v>
      </c>
      <c r="J50" s="791">
        <v>2128</v>
      </c>
      <c r="K50" s="379">
        <v>2128</v>
      </c>
      <c r="L50" s="379">
        <v>2128</v>
      </c>
      <c r="M50" s="379">
        <v>1953</v>
      </c>
      <c r="N50" s="379">
        <v>2128</v>
      </c>
    </row>
    <row r="51" spans="1:14" ht="15">
      <c r="A51" s="790">
        <v>43</v>
      </c>
      <c r="B51" s="494" t="s">
        <v>483</v>
      </c>
      <c r="C51" s="379">
        <v>1265</v>
      </c>
      <c r="D51" s="379">
        <v>10</v>
      </c>
      <c r="E51" s="379">
        <v>88</v>
      </c>
      <c r="F51" s="379">
        <v>1158</v>
      </c>
      <c r="G51" s="379">
        <v>7</v>
      </c>
      <c r="H51" s="379">
        <v>2</v>
      </c>
      <c r="I51" s="791">
        <v>1265</v>
      </c>
      <c r="J51" s="791">
        <v>1265</v>
      </c>
      <c r="K51" s="379">
        <v>1265</v>
      </c>
      <c r="L51" s="379">
        <v>731</v>
      </c>
      <c r="M51" s="379">
        <v>12</v>
      </c>
      <c r="N51" s="379">
        <v>1265</v>
      </c>
    </row>
    <row r="52" spans="1:14" ht="15">
      <c r="A52" s="790">
        <v>44</v>
      </c>
      <c r="B52" s="494" t="s">
        <v>484</v>
      </c>
      <c r="C52" s="379">
        <v>1236</v>
      </c>
      <c r="D52" s="379">
        <v>38</v>
      </c>
      <c r="E52" s="379">
        <v>82</v>
      </c>
      <c r="F52" s="379">
        <v>991</v>
      </c>
      <c r="G52" s="379">
        <v>0</v>
      </c>
      <c r="H52" s="379">
        <v>124</v>
      </c>
      <c r="I52" s="791">
        <v>1114</v>
      </c>
      <c r="J52" s="791">
        <v>72</v>
      </c>
      <c r="K52" s="379">
        <v>1161</v>
      </c>
      <c r="L52" s="379">
        <v>0</v>
      </c>
      <c r="M52" s="379">
        <v>0</v>
      </c>
      <c r="N52" s="379">
        <v>2619</v>
      </c>
    </row>
    <row r="53" spans="1:14" ht="15">
      <c r="A53" s="790">
        <v>45</v>
      </c>
      <c r="B53" s="494" t="s">
        <v>485</v>
      </c>
      <c r="C53" s="379">
        <v>2980</v>
      </c>
      <c r="D53" s="379">
        <v>0</v>
      </c>
      <c r="E53" s="379">
        <v>279</v>
      </c>
      <c r="F53" s="379">
        <v>2701</v>
      </c>
      <c r="G53" s="379">
        <v>0</v>
      </c>
      <c r="H53" s="379">
        <v>0</v>
      </c>
      <c r="I53" s="791">
        <v>2980</v>
      </c>
      <c r="J53" s="791">
        <v>2980</v>
      </c>
      <c r="K53" s="379">
        <v>2980</v>
      </c>
      <c r="L53" s="379">
        <v>644</v>
      </c>
      <c r="M53" s="379">
        <v>459</v>
      </c>
      <c r="N53" s="379">
        <v>2980</v>
      </c>
    </row>
    <row r="54" spans="1:14" ht="15">
      <c r="A54" s="790">
        <v>46</v>
      </c>
      <c r="B54" s="494" t="s">
        <v>486</v>
      </c>
      <c r="C54" s="379">
        <v>2268</v>
      </c>
      <c r="D54" s="379">
        <v>112</v>
      </c>
      <c r="E54" s="379">
        <v>568</v>
      </c>
      <c r="F54" s="379">
        <v>2268</v>
      </c>
      <c r="G54" s="379">
        <v>0</v>
      </c>
      <c r="H54" s="379">
        <v>31</v>
      </c>
      <c r="I54" s="791">
        <v>2268</v>
      </c>
      <c r="J54" s="791">
        <v>2268</v>
      </c>
      <c r="K54" s="379">
        <v>2268</v>
      </c>
      <c r="L54" s="379">
        <v>181</v>
      </c>
      <c r="M54" s="379">
        <v>0</v>
      </c>
      <c r="N54" s="379">
        <v>2268</v>
      </c>
    </row>
    <row r="55" spans="1:14" ht="15">
      <c r="A55" s="790">
        <v>47</v>
      </c>
      <c r="B55" s="494" t="s">
        <v>487</v>
      </c>
      <c r="C55" s="379">
        <v>2031</v>
      </c>
      <c r="D55" s="379">
        <v>58</v>
      </c>
      <c r="E55" s="379">
        <v>14</v>
      </c>
      <c r="F55" s="379">
        <v>1970</v>
      </c>
      <c r="G55" s="379">
        <v>0</v>
      </c>
      <c r="H55" s="379">
        <v>0</v>
      </c>
      <c r="I55" s="791">
        <v>2031</v>
      </c>
      <c r="J55" s="791">
        <v>2031</v>
      </c>
      <c r="K55" s="379">
        <v>2031</v>
      </c>
      <c r="L55" s="379">
        <v>353</v>
      </c>
      <c r="M55" s="379">
        <v>367</v>
      </c>
      <c r="N55" s="379">
        <v>2031</v>
      </c>
    </row>
    <row r="56" spans="1:14" ht="15">
      <c r="A56" s="790">
        <v>48</v>
      </c>
      <c r="B56" s="494" t="s">
        <v>492</v>
      </c>
      <c r="C56" s="379">
        <v>2328</v>
      </c>
      <c r="D56" s="379">
        <v>49</v>
      </c>
      <c r="E56" s="379">
        <v>52</v>
      </c>
      <c r="F56" s="379">
        <v>227</v>
      </c>
      <c r="G56" s="379">
        <v>0</v>
      </c>
      <c r="H56" s="379">
        <v>0</v>
      </c>
      <c r="I56" s="791">
        <v>2322</v>
      </c>
      <c r="J56" s="791">
        <v>2322</v>
      </c>
      <c r="K56" s="379">
        <v>2322</v>
      </c>
      <c r="L56" s="379">
        <v>2235</v>
      </c>
      <c r="M56" s="379">
        <v>1126</v>
      </c>
      <c r="N56" s="379">
        <v>2322</v>
      </c>
    </row>
    <row r="57" spans="1:14" ht="15">
      <c r="A57" s="790">
        <v>49</v>
      </c>
      <c r="B57" s="494" t="s">
        <v>493</v>
      </c>
      <c r="C57" s="379">
        <v>2159</v>
      </c>
      <c r="D57" s="379">
        <v>489</v>
      </c>
      <c r="E57" s="379">
        <v>317</v>
      </c>
      <c r="F57" s="379">
        <v>1011</v>
      </c>
      <c r="G57" s="379">
        <v>0</v>
      </c>
      <c r="H57" s="379">
        <v>342</v>
      </c>
      <c r="I57" s="791">
        <v>2159</v>
      </c>
      <c r="J57" s="791">
        <v>2159</v>
      </c>
      <c r="K57" s="379">
        <v>2159</v>
      </c>
      <c r="L57" s="379">
        <v>1223</v>
      </c>
      <c r="M57" s="379">
        <v>940</v>
      </c>
      <c r="N57" s="379">
        <v>2159</v>
      </c>
    </row>
    <row r="58" spans="1:14" ht="15">
      <c r="A58" s="790">
        <v>50</v>
      </c>
      <c r="B58" s="494" t="s">
        <v>488</v>
      </c>
      <c r="C58" s="379">
        <v>1177</v>
      </c>
      <c r="D58" s="379">
        <v>29</v>
      </c>
      <c r="E58" s="379">
        <v>0</v>
      </c>
      <c r="F58" s="379">
        <v>1051</v>
      </c>
      <c r="G58" s="379">
        <v>38</v>
      </c>
      <c r="H58" s="379">
        <v>59</v>
      </c>
      <c r="I58" s="791">
        <v>1177</v>
      </c>
      <c r="J58" s="791">
        <v>1177</v>
      </c>
      <c r="K58" s="379">
        <v>1177</v>
      </c>
      <c r="L58" s="379">
        <v>83</v>
      </c>
      <c r="M58" s="379">
        <v>51</v>
      </c>
      <c r="N58" s="379">
        <v>1177</v>
      </c>
    </row>
    <row r="59" spans="1:14" ht="15">
      <c r="A59" s="790">
        <v>51</v>
      </c>
      <c r="B59" s="494" t="s">
        <v>494</v>
      </c>
      <c r="C59" s="379">
        <v>2719</v>
      </c>
      <c r="D59" s="379">
        <v>1573</v>
      </c>
      <c r="E59" s="379">
        <v>15</v>
      </c>
      <c r="F59" s="379">
        <v>2704</v>
      </c>
      <c r="G59" s="379">
        <v>0</v>
      </c>
      <c r="H59" s="379">
        <v>240</v>
      </c>
      <c r="I59" s="791">
        <v>2719</v>
      </c>
      <c r="J59" s="791">
        <v>2719</v>
      </c>
      <c r="K59" s="379">
        <v>2719</v>
      </c>
      <c r="L59" s="379">
        <v>2292</v>
      </c>
      <c r="M59" s="379">
        <v>1421</v>
      </c>
      <c r="N59" s="379">
        <v>2719</v>
      </c>
    </row>
    <row r="60" spans="1:14" s="911" customFormat="1">
      <c r="A60" s="922" t="s">
        <v>9</v>
      </c>
      <c r="B60" s="923"/>
      <c r="C60" s="923">
        <v>113029</v>
      </c>
      <c r="D60" s="923">
        <f t="shared" ref="D60:N60" si="0">SUM(D9:D59)</f>
        <v>19032</v>
      </c>
      <c r="E60" s="923">
        <f t="shared" si="0"/>
        <v>9272</v>
      </c>
      <c r="F60" s="923">
        <f t="shared" si="0"/>
        <v>79212</v>
      </c>
      <c r="G60" s="923">
        <f t="shared" si="0"/>
        <v>1361</v>
      </c>
      <c r="H60" s="923">
        <f t="shared" si="0"/>
        <v>8789</v>
      </c>
      <c r="I60" s="923">
        <f t="shared" si="0"/>
        <v>110602</v>
      </c>
      <c r="J60" s="923">
        <f t="shared" si="0"/>
        <v>106897</v>
      </c>
      <c r="K60" s="923">
        <f t="shared" si="0"/>
        <v>110617</v>
      </c>
      <c r="L60" s="923">
        <f t="shared" si="0"/>
        <v>77069</v>
      </c>
      <c r="M60" s="923">
        <f t="shared" si="0"/>
        <v>47723</v>
      </c>
      <c r="N60" s="923">
        <f t="shared" si="0"/>
        <v>114717</v>
      </c>
    </row>
    <row r="63" spans="1:14" ht="12.75" customHeight="1">
      <c r="A63" s="793"/>
      <c r="B63" s="793"/>
      <c r="C63" s="793"/>
      <c r="D63" s="793"/>
      <c r="H63" s="1514" t="s">
        <v>6</v>
      </c>
      <c r="I63" s="1514"/>
      <c r="J63" s="1514"/>
      <c r="K63" s="1514"/>
      <c r="L63" s="1514"/>
    </row>
    <row r="64" spans="1:14" ht="12.75" customHeight="1">
      <c r="A64" s="793"/>
      <c r="B64" s="793"/>
      <c r="C64" s="793"/>
      <c r="D64" s="793"/>
      <c r="H64" s="1514" t="s">
        <v>7</v>
      </c>
      <c r="I64" s="1514"/>
      <c r="J64" s="1514"/>
      <c r="K64" s="1514"/>
      <c r="L64" s="1514"/>
    </row>
    <row r="65" spans="1:11" ht="12.75" customHeight="1">
      <c r="A65" s="793"/>
      <c r="B65" s="793"/>
      <c r="C65" s="793"/>
      <c r="D65" s="793"/>
      <c r="K65" s="795" t="s">
        <v>56</v>
      </c>
    </row>
    <row r="66" spans="1:11">
      <c r="A66" s="793" t="s">
        <v>5</v>
      </c>
      <c r="C66" s="793"/>
      <c r="D66" s="793"/>
      <c r="K66" s="796" t="s">
        <v>55</v>
      </c>
    </row>
  </sheetData>
  <mergeCells count="13">
    <mergeCell ref="K6:N6"/>
    <mergeCell ref="H63:L63"/>
    <mergeCell ref="H64:L64"/>
    <mergeCell ref="A1:K1"/>
    <mergeCell ref="A2:K2"/>
    <mergeCell ref="A4:H4"/>
    <mergeCell ref="L5:N5"/>
    <mergeCell ref="A6:A7"/>
    <mergeCell ref="B6:B7"/>
    <mergeCell ref="C6:C7"/>
    <mergeCell ref="D6:H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view="pageBreakPreview" zoomScale="120" zoomScaleSheetLayoutView="120" workbookViewId="0">
      <selection activeCell="D59" sqref="D59:G59"/>
    </sheetView>
  </sheetViews>
  <sheetFormatPr defaultRowHeight="12.75"/>
  <cols>
    <col min="1" max="1" width="8.28515625" customWidth="1"/>
    <col min="2" max="2" width="33" customWidth="1"/>
    <col min="3" max="3" width="17.85546875" customWidth="1"/>
    <col min="4" max="4" width="13.85546875" customWidth="1"/>
    <col min="5" max="5" width="13.7109375" customWidth="1"/>
    <col min="6" max="6" width="15.5703125" customWidth="1"/>
    <col min="7" max="7" width="15.28515625" customWidth="1"/>
    <col min="8" max="8" width="15.5703125" customWidth="1"/>
  </cols>
  <sheetData>
    <row r="1" spans="1:8" ht="18">
      <c r="A1" s="1261" t="s">
        <v>0</v>
      </c>
      <c r="B1" s="1261"/>
      <c r="C1" s="1261"/>
      <c r="D1" s="1261"/>
      <c r="E1" s="1261"/>
      <c r="F1" s="1261"/>
      <c r="G1" s="1261"/>
      <c r="H1" s="225" t="s">
        <v>683</v>
      </c>
    </row>
    <row r="2" spans="1:8" ht="21">
      <c r="A2" s="1262" t="s">
        <v>507</v>
      </c>
      <c r="B2" s="1262"/>
      <c r="C2" s="1262"/>
      <c r="D2" s="1262"/>
      <c r="E2" s="1262"/>
      <c r="F2" s="1262"/>
      <c r="G2" s="1262"/>
    </row>
    <row r="3" spans="1:8" ht="18">
      <c r="A3" s="1261" t="s">
        <v>684</v>
      </c>
      <c r="B3" s="1261"/>
      <c r="C3" s="1261"/>
      <c r="D3" s="1261"/>
      <c r="E3" s="1261"/>
      <c r="F3" s="1261"/>
      <c r="G3" s="1261"/>
    </row>
    <row r="4" spans="1:8" ht="15">
      <c r="A4" s="183" t="s">
        <v>163</v>
      </c>
      <c r="B4" s="183"/>
      <c r="C4" s="183"/>
      <c r="D4" s="183"/>
      <c r="E4" s="183"/>
      <c r="F4" s="183"/>
      <c r="G4" s="1519" t="s">
        <v>523</v>
      </c>
      <c r="H4" s="1519"/>
    </row>
    <row r="5" spans="1:8" ht="21.75" customHeight="1">
      <c r="A5" s="1265" t="s">
        <v>1</v>
      </c>
      <c r="B5" s="1265" t="s">
        <v>685</v>
      </c>
      <c r="C5" s="1204" t="s">
        <v>29</v>
      </c>
      <c r="D5" s="1204" t="s">
        <v>686</v>
      </c>
      <c r="E5" s="1204"/>
      <c r="F5" s="1204" t="s">
        <v>687</v>
      </c>
      <c r="G5" s="1204"/>
      <c r="H5" s="1265" t="s">
        <v>144</v>
      </c>
    </row>
    <row r="6" spans="1:8" ht="17.25" customHeight="1">
      <c r="A6" s="1265"/>
      <c r="B6" s="1265"/>
      <c r="C6" s="1204"/>
      <c r="D6" s="468" t="s">
        <v>688</v>
      </c>
      <c r="E6" s="468" t="s">
        <v>689</v>
      </c>
      <c r="F6" s="482" t="s">
        <v>690</v>
      </c>
      <c r="G6" s="468" t="s">
        <v>691</v>
      </c>
      <c r="H6" s="1265"/>
    </row>
    <row r="7" spans="1:8" ht="15">
      <c r="A7" s="185" t="s">
        <v>164</v>
      </c>
      <c r="B7" s="185" t="s">
        <v>165</v>
      </c>
      <c r="C7" s="185" t="s">
        <v>166</v>
      </c>
      <c r="D7" s="185" t="s">
        <v>167</v>
      </c>
      <c r="E7" s="185" t="s">
        <v>168</v>
      </c>
      <c r="F7" s="185" t="s">
        <v>169</v>
      </c>
      <c r="G7" s="185" t="s">
        <v>170</v>
      </c>
      <c r="H7" s="185">
        <v>8</v>
      </c>
    </row>
    <row r="8" spans="1:8" ht="15">
      <c r="A8" s="266">
        <v>1</v>
      </c>
      <c r="B8" s="185">
        <v>0</v>
      </c>
      <c r="C8" s="557" t="s">
        <v>501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</row>
    <row r="9" spans="1:8" ht="15">
      <c r="A9" s="266">
        <v>2</v>
      </c>
      <c r="B9" s="185">
        <v>0</v>
      </c>
      <c r="C9" s="557" t="s">
        <v>445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</row>
    <row r="10" spans="1:8" ht="15">
      <c r="A10" s="266">
        <v>3</v>
      </c>
      <c r="B10" s="185">
        <v>0</v>
      </c>
      <c r="C10" s="557" t="s">
        <v>497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</row>
    <row r="11" spans="1:8" ht="15">
      <c r="A11" s="266">
        <v>4</v>
      </c>
      <c r="B11" s="185">
        <v>0</v>
      </c>
      <c r="C11" s="557" t="s">
        <v>447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</row>
    <row r="12" spans="1:8" ht="15">
      <c r="A12" s="266">
        <v>5</v>
      </c>
      <c r="B12" s="185">
        <v>0</v>
      </c>
      <c r="C12" s="561" t="s">
        <v>448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</row>
    <row r="13" spans="1:8" ht="15">
      <c r="A13" s="266">
        <v>6</v>
      </c>
      <c r="B13" s="185">
        <v>0</v>
      </c>
      <c r="C13" s="561" t="s">
        <v>449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</row>
    <row r="14" spans="1:8" ht="15">
      <c r="A14" s="266">
        <v>7</v>
      </c>
      <c r="B14" s="185">
        <v>0</v>
      </c>
      <c r="C14" s="561" t="s">
        <v>450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</row>
    <row r="15" spans="1:8" ht="15">
      <c r="A15" s="266">
        <v>8</v>
      </c>
      <c r="B15" s="185">
        <v>0</v>
      </c>
      <c r="C15" s="561" t="s">
        <v>451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</row>
    <row r="16" spans="1:8" s="566" customFormat="1" ht="38.25" customHeight="1">
      <c r="A16" s="266">
        <v>9</v>
      </c>
      <c r="B16" s="484" t="s">
        <v>692</v>
      </c>
      <c r="C16" s="561" t="s">
        <v>452</v>
      </c>
      <c r="D16" s="484">
        <v>7</v>
      </c>
      <c r="E16" s="484">
        <v>5</v>
      </c>
      <c r="F16" s="484">
        <v>4</v>
      </c>
      <c r="G16" s="484">
        <v>1</v>
      </c>
      <c r="H16" s="1132" t="s">
        <v>693</v>
      </c>
    </row>
    <row r="17" spans="1:9" ht="15">
      <c r="A17" s="266">
        <v>10</v>
      </c>
      <c r="B17" s="567">
        <v>0</v>
      </c>
      <c r="C17" s="561" t="s">
        <v>453</v>
      </c>
      <c r="D17" s="567">
        <v>0</v>
      </c>
      <c r="E17" s="567">
        <v>0</v>
      </c>
      <c r="F17" s="567">
        <v>0</v>
      </c>
      <c r="G17" s="567">
        <v>0</v>
      </c>
      <c r="H17" s="567">
        <v>0</v>
      </c>
    </row>
    <row r="18" spans="1:9" ht="15">
      <c r="A18" s="266">
        <v>11</v>
      </c>
      <c r="B18" s="567">
        <v>0</v>
      </c>
      <c r="C18" s="561" t="s">
        <v>454</v>
      </c>
      <c r="D18" s="567">
        <v>0</v>
      </c>
      <c r="E18" s="567">
        <v>0</v>
      </c>
      <c r="F18" s="567">
        <v>0</v>
      </c>
      <c r="G18" s="567">
        <v>0</v>
      </c>
      <c r="H18" s="567">
        <v>0</v>
      </c>
    </row>
    <row r="19" spans="1:9" ht="15">
      <c r="A19" s="266">
        <v>12</v>
      </c>
      <c r="B19" s="567">
        <v>0</v>
      </c>
      <c r="C19" s="561" t="s">
        <v>455</v>
      </c>
      <c r="D19" s="567">
        <v>0</v>
      </c>
      <c r="E19" s="567">
        <v>0</v>
      </c>
      <c r="F19" s="567">
        <v>0</v>
      </c>
      <c r="G19" s="567">
        <v>0</v>
      </c>
      <c r="H19" s="567">
        <v>0</v>
      </c>
    </row>
    <row r="20" spans="1:9" s="262" customFormat="1" ht="25.5">
      <c r="A20" s="568">
        <v>13</v>
      </c>
      <c r="B20" s="569" t="s">
        <v>696</v>
      </c>
      <c r="C20" s="561" t="s">
        <v>456</v>
      </c>
      <c r="D20" s="569">
        <v>7</v>
      </c>
      <c r="E20" s="569">
        <v>4</v>
      </c>
      <c r="F20" s="569" t="s">
        <v>694</v>
      </c>
      <c r="G20" s="569" t="s">
        <v>695</v>
      </c>
      <c r="H20" s="569"/>
      <c r="I20" s="257" t="s">
        <v>273</v>
      </c>
    </row>
    <row r="21" spans="1:9" ht="15">
      <c r="A21" s="266">
        <v>14</v>
      </c>
      <c r="B21" s="567">
        <v>0</v>
      </c>
      <c r="C21" s="561" t="s">
        <v>457</v>
      </c>
      <c r="D21" s="567">
        <v>0</v>
      </c>
      <c r="E21" s="567">
        <v>0</v>
      </c>
      <c r="F21" s="567">
        <v>0</v>
      </c>
      <c r="G21" s="567">
        <v>0</v>
      </c>
      <c r="H21" s="567">
        <v>0</v>
      </c>
    </row>
    <row r="22" spans="1:9" ht="15">
      <c r="A22" s="266">
        <v>15</v>
      </c>
      <c r="B22" s="567">
        <v>0</v>
      </c>
      <c r="C22" s="561" t="s">
        <v>458</v>
      </c>
      <c r="D22" s="567">
        <v>0</v>
      </c>
      <c r="E22" s="567">
        <v>0</v>
      </c>
      <c r="F22" s="567">
        <v>0</v>
      </c>
      <c r="G22" s="567">
        <v>0</v>
      </c>
      <c r="H22" s="567">
        <v>0</v>
      </c>
    </row>
    <row r="23" spans="1:9" ht="15">
      <c r="A23" s="266">
        <v>16</v>
      </c>
      <c r="B23" s="567">
        <v>0</v>
      </c>
      <c r="C23" s="561" t="s">
        <v>459</v>
      </c>
      <c r="D23" s="567">
        <v>0</v>
      </c>
      <c r="E23" s="567">
        <v>0</v>
      </c>
      <c r="F23" s="567">
        <v>0</v>
      </c>
      <c r="G23" s="567">
        <v>0</v>
      </c>
      <c r="H23" s="567">
        <v>0</v>
      </c>
    </row>
    <row r="24" spans="1:9" ht="15">
      <c r="A24" s="266">
        <v>17</v>
      </c>
      <c r="B24" s="567">
        <v>0</v>
      </c>
      <c r="C24" s="561" t="s">
        <v>460</v>
      </c>
      <c r="D24" s="567">
        <v>0</v>
      </c>
      <c r="E24" s="567">
        <v>0</v>
      </c>
      <c r="F24" s="567">
        <v>0</v>
      </c>
      <c r="G24" s="567">
        <v>0</v>
      </c>
      <c r="H24" s="567">
        <v>0</v>
      </c>
    </row>
    <row r="25" spans="1:9" ht="15">
      <c r="A25" s="266">
        <v>18</v>
      </c>
      <c r="B25" s="567">
        <v>0</v>
      </c>
      <c r="C25" s="561" t="s">
        <v>461</v>
      </c>
      <c r="D25" s="567">
        <v>0</v>
      </c>
      <c r="E25" s="567">
        <v>0</v>
      </c>
      <c r="F25" s="567">
        <v>0</v>
      </c>
      <c r="G25" s="567">
        <v>0</v>
      </c>
      <c r="H25" s="567">
        <v>0</v>
      </c>
    </row>
    <row r="26" spans="1:9" ht="15">
      <c r="A26" s="266">
        <v>19</v>
      </c>
      <c r="B26" s="567">
        <v>0</v>
      </c>
      <c r="C26" s="561" t="s">
        <v>462</v>
      </c>
      <c r="D26" s="567">
        <v>0</v>
      </c>
      <c r="E26" s="567">
        <v>0</v>
      </c>
      <c r="F26" s="567">
        <v>0</v>
      </c>
      <c r="G26" s="567">
        <v>0</v>
      </c>
      <c r="H26" s="567">
        <v>0</v>
      </c>
    </row>
    <row r="27" spans="1:9" ht="15">
      <c r="A27" s="266">
        <v>20</v>
      </c>
      <c r="B27" s="567">
        <v>0</v>
      </c>
      <c r="C27" s="561" t="s">
        <v>463</v>
      </c>
      <c r="D27" s="567">
        <v>0</v>
      </c>
      <c r="E27" s="567">
        <v>0</v>
      </c>
      <c r="F27" s="567">
        <v>0</v>
      </c>
      <c r="G27" s="567">
        <v>0</v>
      </c>
      <c r="H27" s="567">
        <v>0</v>
      </c>
    </row>
    <row r="28" spans="1:9" ht="15">
      <c r="A28" s="266">
        <v>21</v>
      </c>
      <c r="B28" s="567">
        <v>0</v>
      </c>
      <c r="C28" s="561" t="s">
        <v>464</v>
      </c>
      <c r="D28" s="567">
        <v>0</v>
      </c>
      <c r="E28" s="567">
        <v>0</v>
      </c>
      <c r="F28" s="567">
        <v>0</v>
      </c>
      <c r="G28" s="567"/>
      <c r="H28" s="567">
        <v>0</v>
      </c>
    </row>
    <row r="29" spans="1:9" ht="15">
      <c r="A29" s="266">
        <v>22</v>
      </c>
      <c r="B29" s="567">
        <v>0</v>
      </c>
      <c r="C29" s="561" t="s">
        <v>465</v>
      </c>
      <c r="D29" s="567">
        <v>4</v>
      </c>
      <c r="E29" s="567">
        <v>4</v>
      </c>
      <c r="F29" s="567">
        <v>3</v>
      </c>
      <c r="G29" s="567">
        <v>1</v>
      </c>
      <c r="H29" s="567">
        <v>0</v>
      </c>
    </row>
    <row r="30" spans="1:9" ht="15">
      <c r="A30" s="266">
        <v>23</v>
      </c>
      <c r="B30" s="567">
        <v>0</v>
      </c>
      <c r="C30" s="561" t="s">
        <v>466</v>
      </c>
      <c r="D30" s="567">
        <v>0</v>
      </c>
      <c r="E30" s="567">
        <v>0</v>
      </c>
      <c r="F30" s="567">
        <v>0</v>
      </c>
      <c r="G30" s="567">
        <v>0</v>
      </c>
      <c r="H30" s="567">
        <v>0</v>
      </c>
    </row>
    <row r="31" spans="1:9" ht="15">
      <c r="A31" s="266">
        <v>24</v>
      </c>
      <c r="B31" s="567">
        <v>0</v>
      </c>
      <c r="C31" s="561" t="s">
        <v>489</v>
      </c>
      <c r="D31" s="567">
        <v>0</v>
      </c>
      <c r="E31" s="567">
        <v>0</v>
      </c>
      <c r="F31" s="567">
        <v>0</v>
      </c>
      <c r="G31" s="567">
        <v>0</v>
      </c>
      <c r="H31" s="567">
        <v>0</v>
      </c>
    </row>
    <row r="32" spans="1:9" ht="15">
      <c r="A32" s="266">
        <v>25</v>
      </c>
      <c r="B32" s="567">
        <v>0</v>
      </c>
      <c r="C32" s="561" t="s">
        <v>467</v>
      </c>
      <c r="D32" s="567">
        <v>0</v>
      </c>
      <c r="E32" s="567">
        <v>0</v>
      </c>
      <c r="F32" s="567">
        <v>0</v>
      </c>
      <c r="G32" s="567">
        <v>0</v>
      </c>
      <c r="H32" s="567">
        <v>0</v>
      </c>
    </row>
    <row r="33" spans="1:8" ht="15">
      <c r="A33" s="266">
        <v>26</v>
      </c>
      <c r="B33" s="567">
        <v>0</v>
      </c>
      <c r="C33" s="561" t="s">
        <v>468</v>
      </c>
      <c r="D33" s="567">
        <v>0</v>
      </c>
      <c r="E33" s="567">
        <v>0</v>
      </c>
      <c r="F33" s="567">
        <v>0</v>
      </c>
      <c r="G33" s="567">
        <v>0</v>
      </c>
      <c r="H33" s="567">
        <v>0</v>
      </c>
    </row>
    <row r="34" spans="1:8" ht="15">
      <c r="A34" s="266">
        <v>27</v>
      </c>
      <c r="B34" s="567">
        <v>0</v>
      </c>
      <c r="C34" s="561" t="s">
        <v>469</v>
      </c>
      <c r="D34" s="567">
        <v>0</v>
      </c>
      <c r="E34" s="567">
        <v>0</v>
      </c>
      <c r="F34" s="567">
        <v>0</v>
      </c>
      <c r="G34" s="567">
        <v>0</v>
      </c>
      <c r="H34" s="567">
        <v>0</v>
      </c>
    </row>
    <row r="35" spans="1:8" ht="15">
      <c r="A35" s="266">
        <v>28</v>
      </c>
      <c r="B35" s="567">
        <v>0</v>
      </c>
      <c r="C35" s="561" t="s">
        <v>470</v>
      </c>
      <c r="D35" s="567">
        <v>0</v>
      </c>
      <c r="E35" s="567">
        <v>0</v>
      </c>
      <c r="F35" s="567">
        <v>0</v>
      </c>
      <c r="G35" s="567">
        <v>0</v>
      </c>
      <c r="H35" s="567">
        <v>0</v>
      </c>
    </row>
    <row r="36" spans="1:8" ht="15">
      <c r="A36" s="266">
        <v>29</v>
      </c>
      <c r="B36" s="567">
        <v>0</v>
      </c>
      <c r="C36" s="561" t="s">
        <v>490</v>
      </c>
      <c r="D36" s="567">
        <v>0</v>
      </c>
      <c r="E36" s="567">
        <v>0</v>
      </c>
      <c r="F36" s="567">
        <v>0</v>
      </c>
      <c r="G36" s="567">
        <v>0</v>
      </c>
      <c r="H36" s="567">
        <v>0</v>
      </c>
    </row>
    <row r="37" spans="1:8" ht="15">
      <c r="A37" s="266">
        <v>30</v>
      </c>
      <c r="B37" s="567">
        <v>0</v>
      </c>
      <c r="C37" s="561" t="s">
        <v>471</v>
      </c>
      <c r="D37" s="567">
        <v>0</v>
      </c>
      <c r="E37" s="567">
        <v>0</v>
      </c>
      <c r="F37" s="567">
        <v>0</v>
      </c>
      <c r="G37" s="567">
        <v>0</v>
      </c>
      <c r="H37" s="567">
        <v>0</v>
      </c>
    </row>
    <row r="38" spans="1:8" ht="15">
      <c r="A38" s="266">
        <v>31</v>
      </c>
      <c r="B38" s="567">
        <v>0</v>
      </c>
      <c r="C38" s="561" t="s">
        <v>472</v>
      </c>
      <c r="D38" s="567">
        <v>0</v>
      </c>
      <c r="E38" s="567">
        <v>0</v>
      </c>
      <c r="F38" s="567">
        <v>0</v>
      </c>
      <c r="G38" s="567">
        <v>0</v>
      </c>
      <c r="H38" s="567">
        <v>0</v>
      </c>
    </row>
    <row r="39" spans="1:8" ht="15">
      <c r="A39" s="266">
        <v>32</v>
      </c>
      <c r="B39" s="567">
        <v>0</v>
      </c>
      <c r="C39" s="561" t="s">
        <v>473</v>
      </c>
      <c r="D39" s="567">
        <v>0</v>
      </c>
      <c r="E39" s="567">
        <v>0</v>
      </c>
      <c r="F39" s="567">
        <v>0</v>
      </c>
      <c r="G39" s="567">
        <v>0</v>
      </c>
      <c r="H39" s="567">
        <v>0</v>
      </c>
    </row>
    <row r="40" spans="1:8" ht="15">
      <c r="A40" s="266">
        <v>33</v>
      </c>
      <c r="B40" s="567">
        <v>0</v>
      </c>
      <c r="C40" s="561" t="s">
        <v>474</v>
      </c>
      <c r="D40" s="567">
        <v>0</v>
      </c>
      <c r="E40" s="567">
        <v>0</v>
      </c>
      <c r="F40" s="567">
        <v>0</v>
      </c>
      <c r="G40" s="567">
        <v>0</v>
      </c>
      <c r="H40" s="567">
        <v>0</v>
      </c>
    </row>
    <row r="41" spans="1:8" ht="15">
      <c r="A41" s="266">
        <v>34</v>
      </c>
      <c r="B41" s="567">
        <v>0</v>
      </c>
      <c r="C41" s="561" t="s">
        <v>475</v>
      </c>
      <c r="D41" s="567">
        <v>0</v>
      </c>
      <c r="E41" s="567">
        <v>0</v>
      </c>
      <c r="F41" s="567">
        <v>0</v>
      </c>
      <c r="G41" s="567">
        <v>0</v>
      </c>
      <c r="H41" s="567">
        <v>0</v>
      </c>
    </row>
    <row r="42" spans="1:8" ht="15">
      <c r="A42" s="266">
        <v>35</v>
      </c>
      <c r="B42" s="567">
        <v>0</v>
      </c>
      <c r="C42" s="561" t="s">
        <v>476</v>
      </c>
      <c r="D42" s="567">
        <v>0</v>
      </c>
      <c r="E42" s="567">
        <v>0</v>
      </c>
      <c r="F42" s="567">
        <v>0</v>
      </c>
      <c r="G42" s="567">
        <v>0</v>
      </c>
      <c r="H42" s="567">
        <v>0</v>
      </c>
    </row>
    <row r="43" spans="1:8" ht="15">
      <c r="A43" s="266">
        <v>36</v>
      </c>
      <c r="B43" s="567">
        <v>0</v>
      </c>
      <c r="C43" s="561" t="s">
        <v>491</v>
      </c>
      <c r="D43" s="567">
        <v>0</v>
      </c>
      <c r="E43" s="567">
        <v>0</v>
      </c>
      <c r="F43" s="567">
        <v>0</v>
      </c>
      <c r="G43" s="567">
        <v>0</v>
      </c>
      <c r="H43" s="567">
        <v>0</v>
      </c>
    </row>
    <row r="44" spans="1:8" ht="15">
      <c r="A44" s="266">
        <v>37</v>
      </c>
      <c r="B44" s="567">
        <v>0</v>
      </c>
      <c r="C44" s="561" t="s">
        <v>477</v>
      </c>
      <c r="D44" s="567">
        <v>0</v>
      </c>
      <c r="E44" s="567">
        <v>0</v>
      </c>
      <c r="F44" s="567">
        <v>0</v>
      </c>
      <c r="G44" s="567">
        <v>0</v>
      </c>
      <c r="H44" s="567">
        <v>0</v>
      </c>
    </row>
    <row r="45" spans="1:8" ht="15">
      <c r="A45" s="266">
        <v>38</v>
      </c>
      <c r="B45" s="567">
        <v>0</v>
      </c>
      <c r="C45" s="561" t="s">
        <v>478</v>
      </c>
      <c r="D45" s="567">
        <v>0</v>
      </c>
      <c r="E45" s="567">
        <v>0</v>
      </c>
      <c r="F45" s="567">
        <v>0</v>
      </c>
      <c r="G45" s="567">
        <v>0</v>
      </c>
      <c r="H45" s="567">
        <v>0</v>
      </c>
    </row>
    <row r="46" spans="1:8" ht="15">
      <c r="A46" s="266">
        <v>39</v>
      </c>
      <c r="B46" s="567">
        <v>0</v>
      </c>
      <c r="C46" s="557" t="s">
        <v>479</v>
      </c>
      <c r="D46" s="567">
        <v>0</v>
      </c>
      <c r="E46" s="567">
        <v>0</v>
      </c>
      <c r="F46" s="567">
        <v>0</v>
      </c>
      <c r="G46" s="567">
        <v>0</v>
      </c>
      <c r="H46" s="567">
        <v>0</v>
      </c>
    </row>
    <row r="47" spans="1:8" ht="15">
      <c r="A47" s="266">
        <v>40</v>
      </c>
      <c r="B47" s="567">
        <v>0</v>
      </c>
      <c r="C47" s="561" t="s">
        <v>480</v>
      </c>
      <c r="D47" s="567">
        <v>3</v>
      </c>
      <c r="E47" s="567">
        <v>3</v>
      </c>
      <c r="F47" s="567">
        <v>2</v>
      </c>
      <c r="G47" s="567">
        <v>1</v>
      </c>
      <c r="H47" s="567">
        <v>0</v>
      </c>
    </row>
    <row r="48" spans="1:8" ht="15">
      <c r="A48" s="266">
        <v>41</v>
      </c>
      <c r="B48" s="567">
        <v>0</v>
      </c>
      <c r="C48" s="561" t="s">
        <v>481</v>
      </c>
      <c r="D48" s="567">
        <v>0</v>
      </c>
      <c r="E48" s="567">
        <v>0</v>
      </c>
      <c r="F48" s="567">
        <v>0</v>
      </c>
      <c r="G48" s="567">
        <v>0</v>
      </c>
      <c r="H48" s="567">
        <v>0</v>
      </c>
    </row>
    <row r="49" spans="1:9" ht="15">
      <c r="A49" s="266">
        <v>42</v>
      </c>
      <c r="B49" s="567">
        <v>0</v>
      </c>
      <c r="C49" s="561" t="s">
        <v>482</v>
      </c>
      <c r="D49" s="567">
        <v>0</v>
      </c>
      <c r="E49" s="567">
        <v>0</v>
      </c>
      <c r="F49" s="567">
        <v>0</v>
      </c>
      <c r="G49" s="567">
        <v>0</v>
      </c>
      <c r="H49" s="567">
        <v>0</v>
      </c>
    </row>
    <row r="50" spans="1:9" ht="15">
      <c r="A50" s="266">
        <v>43</v>
      </c>
      <c r="B50" s="567">
        <v>0</v>
      </c>
      <c r="C50" s="561" t="s">
        <v>483</v>
      </c>
      <c r="D50" s="567">
        <v>0</v>
      </c>
      <c r="E50" s="567">
        <v>0</v>
      </c>
      <c r="F50" s="567">
        <v>0</v>
      </c>
      <c r="G50" s="567">
        <v>0</v>
      </c>
      <c r="H50" s="567">
        <v>0</v>
      </c>
    </row>
    <row r="51" spans="1:9" ht="15">
      <c r="A51" s="266">
        <v>44</v>
      </c>
      <c r="B51" s="567">
        <v>0</v>
      </c>
      <c r="C51" s="561" t="s">
        <v>484</v>
      </c>
      <c r="D51" s="567">
        <v>0</v>
      </c>
      <c r="E51" s="567">
        <v>0</v>
      </c>
      <c r="F51" s="567">
        <v>0</v>
      </c>
      <c r="G51" s="567">
        <v>0</v>
      </c>
      <c r="H51" s="567">
        <v>0</v>
      </c>
    </row>
    <row r="52" spans="1:9" ht="15">
      <c r="A52" s="266">
        <v>45</v>
      </c>
      <c r="B52" s="567">
        <v>0</v>
      </c>
      <c r="C52" s="561" t="s">
        <v>485</v>
      </c>
      <c r="D52" s="567">
        <v>0</v>
      </c>
      <c r="E52" s="567">
        <v>0</v>
      </c>
      <c r="F52" s="567">
        <v>0</v>
      </c>
      <c r="G52" s="567">
        <v>0</v>
      </c>
      <c r="H52" s="567">
        <v>0</v>
      </c>
      <c r="I52" s="502">
        <v>0</v>
      </c>
    </row>
    <row r="53" spans="1:9" ht="15">
      <c r="A53" s="266">
        <v>46</v>
      </c>
      <c r="B53" s="567">
        <v>0</v>
      </c>
      <c r="C53" s="561" t="s">
        <v>486</v>
      </c>
      <c r="D53" s="567">
        <v>0</v>
      </c>
      <c r="E53" s="567">
        <v>0</v>
      </c>
      <c r="F53" s="567">
        <v>0</v>
      </c>
      <c r="G53" s="567">
        <v>0</v>
      </c>
      <c r="H53" s="567">
        <v>0</v>
      </c>
    </row>
    <row r="54" spans="1:9" ht="15">
      <c r="A54" s="266">
        <v>47</v>
      </c>
      <c r="B54" s="567">
        <v>0</v>
      </c>
      <c r="C54" s="561" t="s">
        <v>487</v>
      </c>
      <c r="D54" s="567">
        <v>0</v>
      </c>
      <c r="E54" s="567">
        <v>0</v>
      </c>
      <c r="F54" s="567">
        <v>0</v>
      </c>
      <c r="G54" s="567">
        <v>0</v>
      </c>
      <c r="H54" s="567">
        <v>0</v>
      </c>
    </row>
    <row r="55" spans="1:9" ht="15">
      <c r="A55" s="266">
        <v>48</v>
      </c>
      <c r="B55" s="567">
        <v>0</v>
      </c>
      <c r="C55" s="561" t="s">
        <v>492</v>
      </c>
      <c r="D55" s="567">
        <v>0</v>
      </c>
      <c r="E55" s="567">
        <v>0</v>
      </c>
      <c r="F55" s="567">
        <v>0</v>
      </c>
      <c r="G55" s="567">
        <v>0</v>
      </c>
      <c r="H55" s="567">
        <v>0</v>
      </c>
    </row>
    <row r="56" spans="1:9" ht="15">
      <c r="A56" s="266">
        <v>49</v>
      </c>
      <c r="B56" s="567">
        <v>0</v>
      </c>
      <c r="C56" s="561" t="s">
        <v>493</v>
      </c>
      <c r="D56" s="567">
        <v>7</v>
      </c>
      <c r="E56" s="567">
        <v>4</v>
      </c>
      <c r="F56" s="567">
        <v>4</v>
      </c>
      <c r="G56" s="567">
        <v>0</v>
      </c>
      <c r="H56" s="567">
        <v>0</v>
      </c>
    </row>
    <row r="57" spans="1:9" ht="15">
      <c r="A57" s="266">
        <v>50</v>
      </c>
      <c r="B57" s="567">
        <v>0</v>
      </c>
      <c r="C57" s="561" t="s">
        <v>488</v>
      </c>
      <c r="D57" s="567">
        <v>0</v>
      </c>
      <c r="E57" s="567">
        <v>0</v>
      </c>
      <c r="F57" s="567">
        <v>0</v>
      </c>
      <c r="G57" s="567">
        <v>0</v>
      </c>
      <c r="H57" s="567">
        <v>0</v>
      </c>
    </row>
    <row r="58" spans="1:9" ht="15">
      <c r="A58" s="266">
        <v>51</v>
      </c>
      <c r="B58" s="567">
        <v>0</v>
      </c>
      <c r="C58" s="561" t="s">
        <v>494</v>
      </c>
      <c r="D58" s="567">
        <v>3</v>
      </c>
      <c r="E58" s="567">
        <v>3</v>
      </c>
      <c r="F58" s="567">
        <v>2</v>
      </c>
      <c r="G58" s="567">
        <v>1</v>
      </c>
      <c r="H58" s="567">
        <v>0</v>
      </c>
    </row>
    <row r="59" spans="1:9" s="689" customFormat="1">
      <c r="A59" s="719" t="s">
        <v>9</v>
      </c>
      <c r="B59" s="719"/>
      <c r="C59" s="719"/>
      <c r="D59" s="719">
        <f>SUM(D8:D58)</f>
        <v>31</v>
      </c>
      <c r="E59" s="719">
        <f t="shared" ref="E59:H59" si="0">SUM(E8:E58)</f>
        <v>23</v>
      </c>
      <c r="F59" s="719">
        <f t="shared" si="0"/>
        <v>15</v>
      </c>
      <c r="G59" s="719">
        <f t="shared" si="0"/>
        <v>4</v>
      </c>
      <c r="H59" s="719">
        <f t="shared" si="0"/>
        <v>0</v>
      </c>
    </row>
    <row r="62" spans="1:9" ht="12.75" customHeight="1">
      <c r="A62" s="570"/>
      <c r="B62" s="570"/>
      <c r="C62" s="570"/>
      <c r="D62" s="570"/>
      <c r="F62" s="1518" t="s">
        <v>6</v>
      </c>
      <c r="G62" s="1518"/>
      <c r="H62" s="1518"/>
    </row>
    <row r="63" spans="1:9" ht="12.75" customHeight="1">
      <c r="A63" s="570"/>
      <c r="B63" s="570"/>
      <c r="C63" s="570"/>
      <c r="D63" s="570"/>
      <c r="F63" s="1518" t="s">
        <v>7</v>
      </c>
      <c r="G63" s="1518"/>
      <c r="H63" s="1518"/>
    </row>
    <row r="64" spans="1:9" ht="12.75" customHeight="1">
      <c r="A64" s="570"/>
      <c r="B64" s="570"/>
      <c r="C64" s="570"/>
      <c r="D64" s="570"/>
      <c r="F64" s="1518" t="s">
        <v>56</v>
      </c>
      <c r="G64" s="1518"/>
      <c r="H64" s="1518"/>
    </row>
    <row r="65" spans="1:7">
      <c r="A65" s="570" t="s">
        <v>5</v>
      </c>
      <c r="C65" s="570"/>
      <c r="D65" s="570"/>
      <c r="G65" s="571" t="s">
        <v>55</v>
      </c>
    </row>
  </sheetData>
  <mergeCells count="13">
    <mergeCell ref="F62:H62"/>
    <mergeCell ref="F63:H63"/>
    <mergeCell ref="F64:H64"/>
    <mergeCell ref="A1:G1"/>
    <mergeCell ref="A2:G2"/>
    <mergeCell ref="A3:G3"/>
    <mergeCell ref="G4:H4"/>
    <mergeCell ref="A5:A6"/>
    <mergeCell ref="B5:B6"/>
    <mergeCell ref="C5:C6"/>
    <mergeCell ref="D5:E5"/>
    <mergeCell ref="F5:G5"/>
    <mergeCell ref="H5:H6"/>
  </mergeCells>
  <printOptions horizontalCentered="1"/>
  <pageMargins left="0.31" right="0.39" top="0.23622047244094499" bottom="0.16" header="0.22" footer="0.2"/>
  <pageSetup paperSize="9" scale="10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N65"/>
  <sheetViews>
    <sheetView view="pageBreakPreview" zoomScaleSheetLayoutView="100" workbookViewId="0">
      <pane ySplit="8" topLeftCell="A51" activePane="bottomLeft" state="frozen"/>
      <selection pane="bottomLeft" activeCell="A4" sqref="A4:K4"/>
    </sheetView>
  </sheetViews>
  <sheetFormatPr defaultRowHeight="12.75"/>
  <cols>
    <col min="1" max="1" width="6.42578125" style="367" customWidth="1"/>
    <col min="2" max="2" width="15.42578125" style="367" customWidth="1"/>
    <col min="3" max="3" width="15.28515625" style="367" customWidth="1"/>
    <col min="4" max="4" width="12.85546875" style="367" customWidth="1"/>
    <col min="5" max="5" width="15.42578125" style="367" customWidth="1"/>
    <col min="6" max="6" width="14.140625" style="367" customWidth="1"/>
    <col min="7" max="8" width="15.7109375" style="367" customWidth="1"/>
    <col min="9" max="9" width="13.28515625" style="367" customWidth="1"/>
    <col min="10" max="10" width="12.42578125" style="367" customWidth="1"/>
    <col min="11" max="11" width="16.7109375" style="367" customWidth="1"/>
    <col min="12" max="12" width="12.28515625" style="367" customWidth="1"/>
    <col min="13" max="256" width="9.140625" style="367"/>
    <col min="257" max="257" width="6.42578125" style="367" customWidth="1"/>
    <col min="258" max="258" width="15.42578125" style="367" customWidth="1"/>
    <col min="259" max="259" width="15.28515625" style="367" customWidth="1"/>
    <col min="260" max="260" width="12.85546875" style="367" customWidth="1"/>
    <col min="261" max="261" width="15.42578125" style="367" customWidth="1"/>
    <col min="262" max="262" width="14.140625" style="367" customWidth="1"/>
    <col min="263" max="264" width="15.7109375" style="367" customWidth="1"/>
    <col min="265" max="265" width="13.28515625" style="367" customWidth="1"/>
    <col min="266" max="266" width="12.42578125" style="367" customWidth="1"/>
    <col min="267" max="267" width="16.7109375" style="367" customWidth="1"/>
    <col min="268" max="268" width="12.28515625" style="367" customWidth="1"/>
    <col min="269" max="512" width="9.140625" style="367"/>
    <col min="513" max="513" width="6.42578125" style="367" customWidth="1"/>
    <col min="514" max="514" width="15.42578125" style="367" customWidth="1"/>
    <col min="515" max="515" width="15.28515625" style="367" customWidth="1"/>
    <col min="516" max="516" width="12.85546875" style="367" customWidth="1"/>
    <col min="517" max="517" width="15.42578125" style="367" customWidth="1"/>
    <col min="518" max="518" width="14.140625" style="367" customWidth="1"/>
    <col min="519" max="520" width="15.7109375" style="367" customWidth="1"/>
    <col min="521" max="521" width="13.28515625" style="367" customWidth="1"/>
    <col min="522" max="522" width="12.42578125" style="367" customWidth="1"/>
    <col min="523" max="523" width="16.7109375" style="367" customWidth="1"/>
    <col min="524" max="524" width="12.28515625" style="367" customWidth="1"/>
    <col min="525" max="768" width="9.140625" style="367"/>
    <col min="769" max="769" width="6.42578125" style="367" customWidth="1"/>
    <col min="770" max="770" width="15.42578125" style="367" customWidth="1"/>
    <col min="771" max="771" width="15.28515625" style="367" customWidth="1"/>
    <col min="772" max="772" width="12.85546875" style="367" customWidth="1"/>
    <col min="773" max="773" width="15.42578125" style="367" customWidth="1"/>
    <col min="774" max="774" width="14.140625" style="367" customWidth="1"/>
    <col min="775" max="776" width="15.7109375" style="367" customWidth="1"/>
    <col min="777" max="777" width="13.28515625" style="367" customWidth="1"/>
    <col min="778" max="778" width="12.42578125" style="367" customWidth="1"/>
    <col min="779" max="779" width="16.7109375" style="367" customWidth="1"/>
    <col min="780" max="780" width="12.28515625" style="367" customWidth="1"/>
    <col min="781" max="1024" width="9.140625" style="367"/>
    <col min="1025" max="1025" width="6.42578125" style="367" customWidth="1"/>
    <col min="1026" max="1026" width="15.42578125" style="367" customWidth="1"/>
    <col min="1027" max="1027" width="15.28515625" style="367" customWidth="1"/>
    <col min="1028" max="1028" width="12.85546875" style="367" customWidth="1"/>
    <col min="1029" max="1029" width="15.42578125" style="367" customWidth="1"/>
    <col min="1030" max="1030" width="14.140625" style="367" customWidth="1"/>
    <col min="1031" max="1032" width="15.7109375" style="367" customWidth="1"/>
    <col min="1033" max="1033" width="13.28515625" style="367" customWidth="1"/>
    <col min="1034" max="1034" width="12.42578125" style="367" customWidth="1"/>
    <col min="1035" max="1035" width="16.7109375" style="367" customWidth="1"/>
    <col min="1036" max="1036" width="12.28515625" style="367" customWidth="1"/>
    <col min="1037" max="1280" width="9.140625" style="367"/>
    <col min="1281" max="1281" width="6.42578125" style="367" customWidth="1"/>
    <col min="1282" max="1282" width="15.42578125" style="367" customWidth="1"/>
    <col min="1283" max="1283" width="15.28515625" style="367" customWidth="1"/>
    <col min="1284" max="1284" width="12.85546875" style="367" customWidth="1"/>
    <col min="1285" max="1285" width="15.42578125" style="367" customWidth="1"/>
    <col min="1286" max="1286" width="14.140625" style="367" customWidth="1"/>
    <col min="1287" max="1288" width="15.7109375" style="367" customWidth="1"/>
    <col min="1289" max="1289" width="13.28515625" style="367" customWidth="1"/>
    <col min="1290" max="1290" width="12.42578125" style="367" customWidth="1"/>
    <col min="1291" max="1291" width="16.7109375" style="367" customWidth="1"/>
    <col min="1292" max="1292" width="12.28515625" style="367" customWidth="1"/>
    <col min="1293" max="1536" width="9.140625" style="367"/>
    <col min="1537" max="1537" width="6.42578125" style="367" customWidth="1"/>
    <col min="1538" max="1538" width="15.42578125" style="367" customWidth="1"/>
    <col min="1539" max="1539" width="15.28515625" style="367" customWidth="1"/>
    <col min="1540" max="1540" width="12.85546875" style="367" customWidth="1"/>
    <col min="1541" max="1541" width="15.42578125" style="367" customWidth="1"/>
    <col min="1542" max="1542" width="14.140625" style="367" customWidth="1"/>
    <col min="1543" max="1544" width="15.7109375" style="367" customWidth="1"/>
    <col min="1545" max="1545" width="13.28515625" style="367" customWidth="1"/>
    <col min="1546" max="1546" width="12.42578125" style="367" customWidth="1"/>
    <col min="1547" max="1547" width="16.7109375" style="367" customWidth="1"/>
    <col min="1548" max="1548" width="12.28515625" style="367" customWidth="1"/>
    <col min="1549" max="1792" width="9.140625" style="367"/>
    <col min="1793" max="1793" width="6.42578125" style="367" customWidth="1"/>
    <col min="1794" max="1794" width="15.42578125" style="367" customWidth="1"/>
    <col min="1795" max="1795" width="15.28515625" style="367" customWidth="1"/>
    <col min="1796" max="1796" width="12.85546875" style="367" customWidth="1"/>
    <col min="1797" max="1797" width="15.42578125" style="367" customWidth="1"/>
    <col min="1798" max="1798" width="14.140625" style="367" customWidth="1"/>
    <col min="1799" max="1800" width="15.7109375" style="367" customWidth="1"/>
    <col min="1801" max="1801" width="13.28515625" style="367" customWidth="1"/>
    <col min="1802" max="1802" width="12.42578125" style="367" customWidth="1"/>
    <col min="1803" max="1803" width="16.7109375" style="367" customWidth="1"/>
    <col min="1804" max="1804" width="12.28515625" style="367" customWidth="1"/>
    <col min="1805" max="2048" width="9.140625" style="367"/>
    <col min="2049" max="2049" width="6.42578125" style="367" customWidth="1"/>
    <col min="2050" max="2050" width="15.42578125" style="367" customWidth="1"/>
    <col min="2051" max="2051" width="15.28515625" style="367" customWidth="1"/>
    <col min="2052" max="2052" width="12.85546875" style="367" customWidth="1"/>
    <col min="2053" max="2053" width="15.42578125" style="367" customWidth="1"/>
    <col min="2054" max="2054" width="14.140625" style="367" customWidth="1"/>
    <col min="2055" max="2056" width="15.7109375" style="367" customWidth="1"/>
    <col min="2057" max="2057" width="13.28515625" style="367" customWidth="1"/>
    <col min="2058" max="2058" width="12.42578125" style="367" customWidth="1"/>
    <col min="2059" max="2059" width="16.7109375" style="367" customWidth="1"/>
    <col min="2060" max="2060" width="12.28515625" style="367" customWidth="1"/>
    <col min="2061" max="2304" width="9.140625" style="367"/>
    <col min="2305" max="2305" width="6.42578125" style="367" customWidth="1"/>
    <col min="2306" max="2306" width="15.42578125" style="367" customWidth="1"/>
    <col min="2307" max="2307" width="15.28515625" style="367" customWidth="1"/>
    <col min="2308" max="2308" width="12.85546875" style="367" customWidth="1"/>
    <col min="2309" max="2309" width="15.42578125" style="367" customWidth="1"/>
    <col min="2310" max="2310" width="14.140625" style="367" customWidth="1"/>
    <col min="2311" max="2312" width="15.7109375" style="367" customWidth="1"/>
    <col min="2313" max="2313" width="13.28515625" style="367" customWidth="1"/>
    <col min="2314" max="2314" width="12.42578125" style="367" customWidth="1"/>
    <col min="2315" max="2315" width="16.7109375" style="367" customWidth="1"/>
    <col min="2316" max="2316" width="12.28515625" style="367" customWidth="1"/>
    <col min="2317" max="2560" width="9.140625" style="367"/>
    <col min="2561" max="2561" width="6.42578125" style="367" customWidth="1"/>
    <col min="2562" max="2562" width="15.42578125" style="367" customWidth="1"/>
    <col min="2563" max="2563" width="15.28515625" style="367" customWidth="1"/>
    <col min="2564" max="2564" width="12.85546875" style="367" customWidth="1"/>
    <col min="2565" max="2565" width="15.42578125" style="367" customWidth="1"/>
    <col min="2566" max="2566" width="14.140625" style="367" customWidth="1"/>
    <col min="2567" max="2568" width="15.7109375" style="367" customWidth="1"/>
    <col min="2569" max="2569" width="13.28515625" style="367" customWidth="1"/>
    <col min="2570" max="2570" width="12.42578125" style="367" customWidth="1"/>
    <col min="2571" max="2571" width="16.7109375" style="367" customWidth="1"/>
    <col min="2572" max="2572" width="12.28515625" style="367" customWidth="1"/>
    <col min="2573" max="2816" width="9.140625" style="367"/>
    <col min="2817" max="2817" width="6.42578125" style="367" customWidth="1"/>
    <col min="2818" max="2818" width="15.42578125" style="367" customWidth="1"/>
    <col min="2819" max="2819" width="15.28515625" style="367" customWidth="1"/>
    <col min="2820" max="2820" width="12.85546875" style="367" customWidth="1"/>
    <col min="2821" max="2821" width="15.42578125" style="367" customWidth="1"/>
    <col min="2822" max="2822" width="14.140625" style="367" customWidth="1"/>
    <col min="2823" max="2824" width="15.7109375" style="367" customWidth="1"/>
    <col min="2825" max="2825" width="13.28515625" style="367" customWidth="1"/>
    <col min="2826" max="2826" width="12.42578125" style="367" customWidth="1"/>
    <col min="2827" max="2827" width="16.7109375" style="367" customWidth="1"/>
    <col min="2828" max="2828" width="12.28515625" style="367" customWidth="1"/>
    <col min="2829" max="3072" width="9.140625" style="367"/>
    <col min="3073" max="3073" width="6.42578125" style="367" customWidth="1"/>
    <col min="3074" max="3074" width="15.42578125" style="367" customWidth="1"/>
    <col min="3075" max="3075" width="15.28515625" style="367" customWidth="1"/>
    <col min="3076" max="3076" width="12.85546875" style="367" customWidth="1"/>
    <col min="3077" max="3077" width="15.42578125" style="367" customWidth="1"/>
    <col min="3078" max="3078" width="14.140625" style="367" customWidth="1"/>
    <col min="3079" max="3080" width="15.7109375" style="367" customWidth="1"/>
    <col min="3081" max="3081" width="13.28515625" style="367" customWidth="1"/>
    <col min="3082" max="3082" width="12.42578125" style="367" customWidth="1"/>
    <col min="3083" max="3083" width="16.7109375" style="367" customWidth="1"/>
    <col min="3084" max="3084" width="12.28515625" style="367" customWidth="1"/>
    <col min="3085" max="3328" width="9.140625" style="367"/>
    <col min="3329" max="3329" width="6.42578125" style="367" customWidth="1"/>
    <col min="3330" max="3330" width="15.42578125" style="367" customWidth="1"/>
    <col min="3331" max="3331" width="15.28515625" style="367" customWidth="1"/>
    <col min="3332" max="3332" width="12.85546875" style="367" customWidth="1"/>
    <col min="3333" max="3333" width="15.42578125" style="367" customWidth="1"/>
    <col min="3334" max="3334" width="14.140625" style="367" customWidth="1"/>
    <col min="3335" max="3336" width="15.7109375" style="367" customWidth="1"/>
    <col min="3337" max="3337" width="13.28515625" style="367" customWidth="1"/>
    <col min="3338" max="3338" width="12.42578125" style="367" customWidth="1"/>
    <col min="3339" max="3339" width="16.7109375" style="367" customWidth="1"/>
    <col min="3340" max="3340" width="12.28515625" style="367" customWidth="1"/>
    <col min="3341" max="3584" width="9.140625" style="367"/>
    <col min="3585" max="3585" width="6.42578125" style="367" customWidth="1"/>
    <col min="3586" max="3586" width="15.42578125" style="367" customWidth="1"/>
    <col min="3587" max="3587" width="15.28515625" style="367" customWidth="1"/>
    <col min="3588" max="3588" width="12.85546875" style="367" customWidth="1"/>
    <col min="3589" max="3589" width="15.42578125" style="367" customWidth="1"/>
    <col min="3590" max="3590" width="14.140625" style="367" customWidth="1"/>
    <col min="3591" max="3592" width="15.7109375" style="367" customWidth="1"/>
    <col min="3593" max="3593" width="13.28515625" style="367" customWidth="1"/>
    <col min="3594" max="3594" width="12.42578125" style="367" customWidth="1"/>
    <col min="3595" max="3595" width="16.7109375" style="367" customWidth="1"/>
    <col min="3596" max="3596" width="12.28515625" style="367" customWidth="1"/>
    <col min="3597" max="3840" width="9.140625" style="367"/>
    <col min="3841" max="3841" width="6.42578125" style="367" customWidth="1"/>
    <col min="3842" max="3842" width="15.42578125" style="367" customWidth="1"/>
    <col min="3843" max="3843" width="15.28515625" style="367" customWidth="1"/>
    <col min="3844" max="3844" width="12.85546875" style="367" customWidth="1"/>
    <col min="3845" max="3845" width="15.42578125" style="367" customWidth="1"/>
    <col min="3846" max="3846" width="14.140625" style="367" customWidth="1"/>
    <col min="3847" max="3848" width="15.7109375" style="367" customWidth="1"/>
    <col min="3849" max="3849" width="13.28515625" style="367" customWidth="1"/>
    <col min="3850" max="3850" width="12.42578125" style="367" customWidth="1"/>
    <col min="3851" max="3851" width="16.7109375" style="367" customWidth="1"/>
    <col min="3852" max="3852" width="12.28515625" style="367" customWidth="1"/>
    <col min="3853" max="4096" width="9.140625" style="367"/>
    <col min="4097" max="4097" width="6.42578125" style="367" customWidth="1"/>
    <col min="4098" max="4098" width="15.42578125" style="367" customWidth="1"/>
    <col min="4099" max="4099" width="15.28515625" style="367" customWidth="1"/>
    <col min="4100" max="4100" width="12.85546875" style="367" customWidth="1"/>
    <col min="4101" max="4101" width="15.42578125" style="367" customWidth="1"/>
    <col min="4102" max="4102" width="14.140625" style="367" customWidth="1"/>
    <col min="4103" max="4104" width="15.7109375" style="367" customWidth="1"/>
    <col min="4105" max="4105" width="13.28515625" style="367" customWidth="1"/>
    <col min="4106" max="4106" width="12.42578125" style="367" customWidth="1"/>
    <col min="4107" max="4107" width="16.7109375" style="367" customWidth="1"/>
    <col min="4108" max="4108" width="12.28515625" style="367" customWidth="1"/>
    <col min="4109" max="4352" width="9.140625" style="367"/>
    <col min="4353" max="4353" width="6.42578125" style="367" customWidth="1"/>
    <col min="4354" max="4354" width="15.42578125" style="367" customWidth="1"/>
    <col min="4355" max="4355" width="15.28515625" style="367" customWidth="1"/>
    <col min="4356" max="4356" width="12.85546875" style="367" customWidth="1"/>
    <col min="4357" max="4357" width="15.42578125" style="367" customWidth="1"/>
    <col min="4358" max="4358" width="14.140625" style="367" customWidth="1"/>
    <col min="4359" max="4360" width="15.7109375" style="367" customWidth="1"/>
    <col min="4361" max="4361" width="13.28515625" style="367" customWidth="1"/>
    <col min="4362" max="4362" width="12.42578125" style="367" customWidth="1"/>
    <col min="4363" max="4363" width="16.7109375" style="367" customWidth="1"/>
    <col min="4364" max="4364" width="12.28515625" style="367" customWidth="1"/>
    <col min="4365" max="4608" width="9.140625" style="367"/>
    <col min="4609" max="4609" width="6.42578125" style="367" customWidth="1"/>
    <col min="4610" max="4610" width="15.42578125" style="367" customWidth="1"/>
    <col min="4611" max="4611" width="15.28515625" style="367" customWidth="1"/>
    <col min="4612" max="4612" width="12.85546875" style="367" customWidth="1"/>
    <col min="4613" max="4613" width="15.42578125" style="367" customWidth="1"/>
    <col min="4614" max="4614" width="14.140625" style="367" customWidth="1"/>
    <col min="4615" max="4616" width="15.7109375" style="367" customWidth="1"/>
    <col min="4617" max="4617" width="13.28515625" style="367" customWidth="1"/>
    <col min="4618" max="4618" width="12.42578125" style="367" customWidth="1"/>
    <col min="4619" max="4619" width="16.7109375" style="367" customWidth="1"/>
    <col min="4620" max="4620" width="12.28515625" style="367" customWidth="1"/>
    <col min="4621" max="4864" width="9.140625" style="367"/>
    <col min="4865" max="4865" width="6.42578125" style="367" customWidth="1"/>
    <col min="4866" max="4866" width="15.42578125" style="367" customWidth="1"/>
    <col min="4867" max="4867" width="15.28515625" style="367" customWidth="1"/>
    <col min="4868" max="4868" width="12.85546875" style="367" customWidth="1"/>
    <col min="4869" max="4869" width="15.42578125" style="367" customWidth="1"/>
    <col min="4870" max="4870" width="14.140625" style="367" customWidth="1"/>
    <col min="4871" max="4872" width="15.7109375" style="367" customWidth="1"/>
    <col min="4873" max="4873" width="13.28515625" style="367" customWidth="1"/>
    <col min="4874" max="4874" width="12.42578125" style="367" customWidth="1"/>
    <col min="4875" max="4875" width="16.7109375" style="367" customWidth="1"/>
    <col min="4876" max="4876" width="12.28515625" style="367" customWidth="1"/>
    <col min="4877" max="5120" width="9.140625" style="367"/>
    <col min="5121" max="5121" width="6.42578125" style="367" customWidth="1"/>
    <col min="5122" max="5122" width="15.42578125" style="367" customWidth="1"/>
    <col min="5123" max="5123" width="15.28515625" style="367" customWidth="1"/>
    <col min="5124" max="5124" width="12.85546875" style="367" customWidth="1"/>
    <col min="5125" max="5125" width="15.42578125" style="367" customWidth="1"/>
    <col min="5126" max="5126" width="14.140625" style="367" customWidth="1"/>
    <col min="5127" max="5128" width="15.7109375" style="367" customWidth="1"/>
    <col min="5129" max="5129" width="13.28515625" style="367" customWidth="1"/>
    <col min="5130" max="5130" width="12.42578125" style="367" customWidth="1"/>
    <col min="5131" max="5131" width="16.7109375" style="367" customWidth="1"/>
    <col min="5132" max="5132" width="12.28515625" style="367" customWidth="1"/>
    <col min="5133" max="5376" width="9.140625" style="367"/>
    <col min="5377" max="5377" width="6.42578125" style="367" customWidth="1"/>
    <col min="5378" max="5378" width="15.42578125" style="367" customWidth="1"/>
    <col min="5379" max="5379" width="15.28515625" style="367" customWidth="1"/>
    <col min="5380" max="5380" width="12.85546875" style="367" customWidth="1"/>
    <col min="5381" max="5381" width="15.42578125" style="367" customWidth="1"/>
    <col min="5382" max="5382" width="14.140625" style="367" customWidth="1"/>
    <col min="5383" max="5384" width="15.7109375" style="367" customWidth="1"/>
    <col min="5385" max="5385" width="13.28515625" style="367" customWidth="1"/>
    <col min="5386" max="5386" width="12.42578125" style="367" customWidth="1"/>
    <col min="5387" max="5387" width="16.7109375" style="367" customWidth="1"/>
    <col min="5388" max="5388" width="12.28515625" style="367" customWidth="1"/>
    <col min="5389" max="5632" width="9.140625" style="367"/>
    <col min="5633" max="5633" width="6.42578125" style="367" customWidth="1"/>
    <col min="5634" max="5634" width="15.42578125" style="367" customWidth="1"/>
    <col min="5635" max="5635" width="15.28515625" style="367" customWidth="1"/>
    <col min="5636" max="5636" width="12.85546875" style="367" customWidth="1"/>
    <col min="5637" max="5637" width="15.42578125" style="367" customWidth="1"/>
    <col min="5638" max="5638" width="14.140625" style="367" customWidth="1"/>
    <col min="5639" max="5640" width="15.7109375" style="367" customWidth="1"/>
    <col min="5641" max="5641" width="13.28515625" style="367" customWidth="1"/>
    <col min="5642" max="5642" width="12.42578125" style="367" customWidth="1"/>
    <col min="5643" max="5643" width="16.7109375" style="367" customWidth="1"/>
    <col min="5644" max="5644" width="12.28515625" style="367" customWidth="1"/>
    <col min="5645" max="5888" width="9.140625" style="367"/>
    <col min="5889" max="5889" width="6.42578125" style="367" customWidth="1"/>
    <col min="5890" max="5890" width="15.42578125" style="367" customWidth="1"/>
    <col min="5891" max="5891" width="15.28515625" style="367" customWidth="1"/>
    <col min="5892" max="5892" width="12.85546875" style="367" customWidth="1"/>
    <col min="5893" max="5893" width="15.42578125" style="367" customWidth="1"/>
    <col min="5894" max="5894" width="14.140625" style="367" customWidth="1"/>
    <col min="5895" max="5896" width="15.7109375" style="367" customWidth="1"/>
    <col min="5897" max="5897" width="13.28515625" style="367" customWidth="1"/>
    <col min="5898" max="5898" width="12.42578125" style="367" customWidth="1"/>
    <col min="5899" max="5899" width="16.7109375" style="367" customWidth="1"/>
    <col min="5900" max="5900" width="12.28515625" style="367" customWidth="1"/>
    <col min="5901" max="6144" width="9.140625" style="367"/>
    <col min="6145" max="6145" width="6.42578125" style="367" customWidth="1"/>
    <col min="6146" max="6146" width="15.42578125" style="367" customWidth="1"/>
    <col min="6147" max="6147" width="15.28515625" style="367" customWidth="1"/>
    <col min="6148" max="6148" width="12.85546875" style="367" customWidth="1"/>
    <col min="6149" max="6149" width="15.42578125" style="367" customWidth="1"/>
    <col min="6150" max="6150" width="14.140625" style="367" customWidth="1"/>
    <col min="6151" max="6152" width="15.7109375" style="367" customWidth="1"/>
    <col min="6153" max="6153" width="13.28515625" style="367" customWidth="1"/>
    <col min="6154" max="6154" width="12.42578125" style="367" customWidth="1"/>
    <col min="6155" max="6155" width="16.7109375" style="367" customWidth="1"/>
    <col min="6156" max="6156" width="12.28515625" style="367" customWidth="1"/>
    <col min="6157" max="6400" width="9.140625" style="367"/>
    <col min="6401" max="6401" width="6.42578125" style="367" customWidth="1"/>
    <col min="6402" max="6402" width="15.42578125" style="367" customWidth="1"/>
    <col min="6403" max="6403" width="15.28515625" style="367" customWidth="1"/>
    <col min="6404" max="6404" width="12.85546875" style="367" customWidth="1"/>
    <col min="6405" max="6405" width="15.42578125" style="367" customWidth="1"/>
    <col min="6406" max="6406" width="14.140625" style="367" customWidth="1"/>
    <col min="6407" max="6408" width="15.7109375" style="367" customWidth="1"/>
    <col min="6409" max="6409" width="13.28515625" style="367" customWidth="1"/>
    <col min="6410" max="6410" width="12.42578125" style="367" customWidth="1"/>
    <col min="6411" max="6411" width="16.7109375" style="367" customWidth="1"/>
    <col min="6412" max="6412" width="12.28515625" style="367" customWidth="1"/>
    <col min="6413" max="6656" width="9.140625" style="367"/>
    <col min="6657" max="6657" width="6.42578125" style="367" customWidth="1"/>
    <col min="6658" max="6658" width="15.42578125" style="367" customWidth="1"/>
    <col min="6659" max="6659" width="15.28515625" style="367" customWidth="1"/>
    <col min="6660" max="6660" width="12.85546875" style="367" customWidth="1"/>
    <col min="6661" max="6661" width="15.42578125" style="367" customWidth="1"/>
    <col min="6662" max="6662" width="14.140625" style="367" customWidth="1"/>
    <col min="6663" max="6664" width="15.7109375" style="367" customWidth="1"/>
    <col min="6665" max="6665" width="13.28515625" style="367" customWidth="1"/>
    <col min="6666" max="6666" width="12.42578125" style="367" customWidth="1"/>
    <col min="6667" max="6667" width="16.7109375" style="367" customWidth="1"/>
    <col min="6668" max="6668" width="12.28515625" style="367" customWidth="1"/>
    <col min="6669" max="6912" width="9.140625" style="367"/>
    <col min="6913" max="6913" width="6.42578125" style="367" customWidth="1"/>
    <col min="6914" max="6914" width="15.42578125" style="367" customWidth="1"/>
    <col min="6915" max="6915" width="15.28515625" style="367" customWidth="1"/>
    <col min="6916" max="6916" width="12.85546875" style="367" customWidth="1"/>
    <col min="6917" max="6917" width="15.42578125" style="367" customWidth="1"/>
    <col min="6918" max="6918" width="14.140625" style="367" customWidth="1"/>
    <col min="6919" max="6920" width="15.7109375" style="367" customWidth="1"/>
    <col min="6921" max="6921" width="13.28515625" style="367" customWidth="1"/>
    <col min="6922" max="6922" width="12.42578125" style="367" customWidth="1"/>
    <col min="6923" max="6923" width="16.7109375" style="367" customWidth="1"/>
    <col min="6924" max="6924" width="12.28515625" style="367" customWidth="1"/>
    <col min="6925" max="7168" width="9.140625" style="367"/>
    <col min="7169" max="7169" width="6.42578125" style="367" customWidth="1"/>
    <col min="7170" max="7170" width="15.42578125" style="367" customWidth="1"/>
    <col min="7171" max="7171" width="15.28515625" style="367" customWidth="1"/>
    <col min="7172" max="7172" width="12.85546875" style="367" customWidth="1"/>
    <col min="7173" max="7173" width="15.42578125" style="367" customWidth="1"/>
    <col min="7174" max="7174" width="14.140625" style="367" customWidth="1"/>
    <col min="7175" max="7176" width="15.7109375" style="367" customWidth="1"/>
    <col min="7177" max="7177" width="13.28515625" style="367" customWidth="1"/>
    <col min="7178" max="7178" width="12.42578125" style="367" customWidth="1"/>
    <col min="7179" max="7179" width="16.7109375" style="367" customWidth="1"/>
    <col min="7180" max="7180" width="12.28515625" style="367" customWidth="1"/>
    <col min="7181" max="7424" width="9.140625" style="367"/>
    <col min="7425" max="7425" width="6.42578125" style="367" customWidth="1"/>
    <col min="7426" max="7426" width="15.42578125" style="367" customWidth="1"/>
    <col min="7427" max="7427" width="15.28515625" style="367" customWidth="1"/>
    <col min="7428" max="7428" width="12.85546875" style="367" customWidth="1"/>
    <col min="7429" max="7429" width="15.42578125" style="367" customWidth="1"/>
    <col min="7430" max="7430" width="14.140625" style="367" customWidth="1"/>
    <col min="7431" max="7432" width="15.7109375" style="367" customWidth="1"/>
    <col min="7433" max="7433" width="13.28515625" style="367" customWidth="1"/>
    <col min="7434" max="7434" width="12.42578125" style="367" customWidth="1"/>
    <col min="7435" max="7435" width="16.7109375" style="367" customWidth="1"/>
    <col min="7436" max="7436" width="12.28515625" style="367" customWidth="1"/>
    <col min="7437" max="7680" width="9.140625" style="367"/>
    <col min="7681" max="7681" width="6.42578125" style="367" customWidth="1"/>
    <col min="7682" max="7682" width="15.42578125" style="367" customWidth="1"/>
    <col min="7683" max="7683" width="15.28515625" style="367" customWidth="1"/>
    <col min="7684" max="7684" width="12.85546875" style="367" customWidth="1"/>
    <col min="7685" max="7685" width="15.42578125" style="367" customWidth="1"/>
    <col min="7686" max="7686" width="14.140625" style="367" customWidth="1"/>
    <col min="7687" max="7688" width="15.7109375" style="367" customWidth="1"/>
    <col min="7689" max="7689" width="13.28515625" style="367" customWidth="1"/>
    <col min="7690" max="7690" width="12.42578125" style="367" customWidth="1"/>
    <col min="7691" max="7691" width="16.7109375" style="367" customWidth="1"/>
    <col min="7692" max="7692" width="12.28515625" style="367" customWidth="1"/>
    <col min="7693" max="7936" width="9.140625" style="367"/>
    <col min="7937" max="7937" width="6.42578125" style="367" customWidth="1"/>
    <col min="7938" max="7938" width="15.42578125" style="367" customWidth="1"/>
    <col min="7939" max="7939" width="15.28515625" style="367" customWidth="1"/>
    <col min="7940" max="7940" width="12.85546875" style="367" customWidth="1"/>
    <col min="7941" max="7941" width="15.42578125" style="367" customWidth="1"/>
    <col min="7942" max="7942" width="14.140625" style="367" customWidth="1"/>
    <col min="7943" max="7944" width="15.7109375" style="367" customWidth="1"/>
    <col min="7945" max="7945" width="13.28515625" style="367" customWidth="1"/>
    <col min="7946" max="7946" width="12.42578125" style="367" customWidth="1"/>
    <col min="7947" max="7947" width="16.7109375" style="367" customWidth="1"/>
    <col min="7948" max="7948" width="12.28515625" style="367" customWidth="1"/>
    <col min="7949" max="8192" width="9.140625" style="367"/>
    <col min="8193" max="8193" width="6.42578125" style="367" customWidth="1"/>
    <col min="8194" max="8194" width="15.42578125" style="367" customWidth="1"/>
    <col min="8195" max="8195" width="15.28515625" style="367" customWidth="1"/>
    <col min="8196" max="8196" width="12.85546875" style="367" customWidth="1"/>
    <col min="8197" max="8197" width="15.42578125" style="367" customWidth="1"/>
    <col min="8198" max="8198" width="14.140625" style="367" customWidth="1"/>
    <col min="8199" max="8200" width="15.7109375" style="367" customWidth="1"/>
    <col min="8201" max="8201" width="13.28515625" style="367" customWidth="1"/>
    <col min="8202" max="8202" width="12.42578125" style="367" customWidth="1"/>
    <col min="8203" max="8203" width="16.7109375" style="367" customWidth="1"/>
    <col min="8204" max="8204" width="12.28515625" style="367" customWidth="1"/>
    <col min="8205" max="8448" width="9.140625" style="367"/>
    <col min="8449" max="8449" width="6.42578125" style="367" customWidth="1"/>
    <col min="8450" max="8450" width="15.42578125" style="367" customWidth="1"/>
    <col min="8451" max="8451" width="15.28515625" style="367" customWidth="1"/>
    <col min="8452" max="8452" width="12.85546875" style="367" customWidth="1"/>
    <col min="8453" max="8453" width="15.42578125" style="367" customWidth="1"/>
    <col min="8454" max="8454" width="14.140625" style="367" customWidth="1"/>
    <col min="8455" max="8456" width="15.7109375" style="367" customWidth="1"/>
    <col min="8457" max="8457" width="13.28515625" style="367" customWidth="1"/>
    <col min="8458" max="8458" width="12.42578125" style="367" customWidth="1"/>
    <col min="8459" max="8459" width="16.7109375" style="367" customWidth="1"/>
    <col min="8460" max="8460" width="12.28515625" style="367" customWidth="1"/>
    <col min="8461" max="8704" width="9.140625" style="367"/>
    <col min="8705" max="8705" width="6.42578125" style="367" customWidth="1"/>
    <col min="8706" max="8706" width="15.42578125" style="367" customWidth="1"/>
    <col min="8707" max="8707" width="15.28515625" style="367" customWidth="1"/>
    <col min="8708" max="8708" width="12.85546875" style="367" customWidth="1"/>
    <col min="8709" max="8709" width="15.42578125" style="367" customWidth="1"/>
    <col min="8710" max="8710" width="14.140625" style="367" customWidth="1"/>
    <col min="8711" max="8712" width="15.7109375" style="367" customWidth="1"/>
    <col min="8713" max="8713" width="13.28515625" style="367" customWidth="1"/>
    <col min="8714" max="8714" width="12.42578125" style="367" customWidth="1"/>
    <col min="8715" max="8715" width="16.7109375" style="367" customWidth="1"/>
    <col min="8716" max="8716" width="12.28515625" style="367" customWidth="1"/>
    <col min="8717" max="8960" width="9.140625" style="367"/>
    <col min="8961" max="8961" width="6.42578125" style="367" customWidth="1"/>
    <col min="8962" max="8962" width="15.42578125" style="367" customWidth="1"/>
    <col min="8963" max="8963" width="15.28515625" style="367" customWidth="1"/>
    <col min="8964" max="8964" width="12.85546875" style="367" customWidth="1"/>
    <col min="8965" max="8965" width="15.42578125" style="367" customWidth="1"/>
    <col min="8966" max="8966" width="14.140625" style="367" customWidth="1"/>
    <col min="8967" max="8968" width="15.7109375" style="367" customWidth="1"/>
    <col min="8969" max="8969" width="13.28515625" style="367" customWidth="1"/>
    <col min="8970" max="8970" width="12.42578125" style="367" customWidth="1"/>
    <col min="8971" max="8971" width="16.7109375" style="367" customWidth="1"/>
    <col min="8972" max="8972" width="12.28515625" style="367" customWidth="1"/>
    <col min="8973" max="9216" width="9.140625" style="367"/>
    <col min="9217" max="9217" width="6.42578125" style="367" customWidth="1"/>
    <col min="9218" max="9218" width="15.42578125" style="367" customWidth="1"/>
    <col min="9219" max="9219" width="15.28515625" style="367" customWidth="1"/>
    <col min="9220" max="9220" width="12.85546875" style="367" customWidth="1"/>
    <col min="9221" max="9221" width="15.42578125" style="367" customWidth="1"/>
    <col min="9222" max="9222" width="14.140625" style="367" customWidth="1"/>
    <col min="9223" max="9224" width="15.7109375" style="367" customWidth="1"/>
    <col min="9225" max="9225" width="13.28515625" style="367" customWidth="1"/>
    <col min="9226" max="9226" width="12.42578125" style="367" customWidth="1"/>
    <col min="9227" max="9227" width="16.7109375" style="367" customWidth="1"/>
    <col min="9228" max="9228" width="12.28515625" style="367" customWidth="1"/>
    <col min="9229" max="9472" width="9.140625" style="367"/>
    <col min="9473" max="9473" width="6.42578125" style="367" customWidth="1"/>
    <col min="9474" max="9474" width="15.42578125" style="367" customWidth="1"/>
    <col min="9475" max="9475" width="15.28515625" style="367" customWidth="1"/>
    <col min="9476" max="9476" width="12.85546875" style="367" customWidth="1"/>
    <col min="9477" max="9477" width="15.42578125" style="367" customWidth="1"/>
    <col min="9478" max="9478" width="14.140625" style="367" customWidth="1"/>
    <col min="9479" max="9480" width="15.7109375" style="367" customWidth="1"/>
    <col min="9481" max="9481" width="13.28515625" style="367" customWidth="1"/>
    <col min="9482" max="9482" width="12.42578125" style="367" customWidth="1"/>
    <col min="9483" max="9483" width="16.7109375" style="367" customWidth="1"/>
    <col min="9484" max="9484" width="12.28515625" style="367" customWidth="1"/>
    <col min="9485" max="9728" width="9.140625" style="367"/>
    <col min="9729" max="9729" width="6.42578125" style="367" customWidth="1"/>
    <col min="9730" max="9730" width="15.42578125" style="367" customWidth="1"/>
    <col min="9731" max="9731" width="15.28515625" style="367" customWidth="1"/>
    <col min="9732" max="9732" width="12.85546875" style="367" customWidth="1"/>
    <col min="9733" max="9733" width="15.42578125" style="367" customWidth="1"/>
    <col min="9734" max="9734" width="14.140625" style="367" customWidth="1"/>
    <col min="9735" max="9736" width="15.7109375" style="367" customWidth="1"/>
    <col min="9737" max="9737" width="13.28515625" style="367" customWidth="1"/>
    <col min="9738" max="9738" width="12.42578125" style="367" customWidth="1"/>
    <col min="9739" max="9739" width="16.7109375" style="367" customWidth="1"/>
    <col min="9740" max="9740" width="12.28515625" style="367" customWidth="1"/>
    <col min="9741" max="9984" width="9.140625" style="367"/>
    <col min="9985" max="9985" width="6.42578125" style="367" customWidth="1"/>
    <col min="9986" max="9986" width="15.42578125" style="367" customWidth="1"/>
    <col min="9987" max="9987" width="15.28515625" style="367" customWidth="1"/>
    <col min="9988" max="9988" width="12.85546875" style="367" customWidth="1"/>
    <col min="9989" max="9989" width="15.42578125" style="367" customWidth="1"/>
    <col min="9990" max="9990" width="14.140625" style="367" customWidth="1"/>
    <col min="9991" max="9992" width="15.7109375" style="367" customWidth="1"/>
    <col min="9993" max="9993" width="13.28515625" style="367" customWidth="1"/>
    <col min="9994" max="9994" width="12.42578125" style="367" customWidth="1"/>
    <col min="9995" max="9995" width="16.7109375" style="367" customWidth="1"/>
    <col min="9996" max="9996" width="12.28515625" style="367" customWidth="1"/>
    <col min="9997" max="10240" width="9.140625" style="367"/>
    <col min="10241" max="10241" width="6.42578125" style="367" customWidth="1"/>
    <col min="10242" max="10242" width="15.42578125" style="367" customWidth="1"/>
    <col min="10243" max="10243" width="15.28515625" style="367" customWidth="1"/>
    <col min="10244" max="10244" width="12.85546875" style="367" customWidth="1"/>
    <col min="10245" max="10245" width="15.42578125" style="367" customWidth="1"/>
    <col min="10246" max="10246" width="14.140625" style="367" customWidth="1"/>
    <col min="10247" max="10248" width="15.7109375" style="367" customWidth="1"/>
    <col min="10249" max="10249" width="13.28515625" style="367" customWidth="1"/>
    <col min="10250" max="10250" width="12.42578125" style="367" customWidth="1"/>
    <col min="10251" max="10251" width="16.7109375" style="367" customWidth="1"/>
    <col min="10252" max="10252" width="12.28515625" style="367" customWidth="1"/>
    <col min="10253" max="10496" width="9.140625" style="367"/>
    <col min="10497" max="10497" width="6.42578125" style="367" customWidth="1"/>
    <col min="10498" max="10498" width="15.42578125" style="367" customWidth="1"/>
    <col min="10499" max="10499" width="15.28515625" style="367" customWidth="1"/>
    <col min="10500" max="10500" width="12.85546875" style="367" customWidth="1"/>
    <col min="10501" max="10501" width="15.42578125" style="367" customWidth="1"/>
    <col min="10502" max="10502" width="14.140625" style="367" customWidth="1"/>
    <col min="10503" max="10504" width="15.7109375" style="367" customWidth="1"/>
    <col min="10505" max="10505" width="13.28515625" style="367" customWidth="1"/>
    <col min="10506" max="10506" width="12.42578125" style="367" customWidth="1"/>
    <col min="10507" max="10507" width="16.7109375" style="367" customWidth="1"/>
    <col min="10508" max="10508" width="12.28515625" style="367" customWidth="1"/>
    <col min="10509" max="10752" width="9.140625" style="367"/>
    <col min="10753" max="10753" width="6.42578125" style="367" customWidth="1"/>
    <col min="10754" max="10754" width="15.42578125" style="367" customWidth="1"/>
    <col min="10755" max="10755" width="15.28515625" style="367" customWidth="1"/>
    <col min="10756" max="10756" width="12.85546875" style="367" customWidth="1"/>
    <col min="10757" max="10757" width="15.42578125" style="367" customWidth="1"/>
    <col min="10758" max="10758" width="14.140625" style="367" customWidth="1"/>
    <col min="10759" max="10760" width="15.7109375" style="367" customWidth="1"/>
    <col min="10761" max="10761" width="13.28515625" style="367" customWidth="1"/>
    <col min="10762" max="10762" width="12.42578125" style="367" customWidth="1"/>
    <col min="10763" max="10763" width="16.7109375" style="367" customWidth="1"/>
    <col min="10764" max="10764" width="12.28515625" style="367" customWidth="1"/>
    <col min="10765" max="11008" width="9.140625" style="367"/>
    <col min="11009" max="11009" width="6.42578125" style="367" customWidth="1"/>
    <col min="11010" max="11010" width="15.42578125" style="367" customWidth="1"/>
    <col min="11011" max="11011" width="15.28515625" style="367" customWidth="1"/>
    <col min="11012" max="11012" width="12.85546875" style="367" customWidth="1"/>
    <col min="11013" max="11013" width="15.42578125" style="367" customWidth="1"/>
    <col min="11014" max="11014" width="14.140625" style="367" customWidth="1"/>
    <col min="11015" max="11016" width="15.7109375" style="367" customWidth="1"/>
    <col min="11017" max="11017" width="13.28515625" style="367" customWidth="1"/>
    <col min="11018" max="11018" width="12.42578125" style="367" customWidth="1"/>
    <col min="11019" max="11019" width="16.7109375" style="367" customWidth="1"/>
    <col min="11020" max="11020" width="12.28515625" style="367" customWidth="1"/>
    <col min="11021" max="11264" width="9.140625" style="367"/>
    <col min="11265" max="11265" width="6.42578125" style="367" customWidth="1"/>
    <col min="11266" max="11266" width="15.42578125" style="367" customWidth="1"/>
    <col min="11267" max="11267" width="15.28515625" style="367" customWidth="1"/>
    <col min="11268" max="11268" width="12.85546875" style="367" customWidth="1"/>
    <col min="11269" max="11269" width="15.42578125" style="367" customWidth="1"/>
    <col min="11270" max="11270" width="14.140625" style="367" customWidth="1"/>
    <col min="11271" max="11272" width="15.7109375" style="367" customWidth="1"/>
    <col min="11273" max="11273" width="13.28515625" style="367" customWidth="1"/>
    <col min="11274" max="11274" width="12.42578125" style="367" customWidth="1"/>
    <col min="11275" max="11275" width="16.7109375" style="367" customWidth="1"/>
    <col min="11276" max="11276" width="12.28515625" style="367" customWidth="1"/>
    <col min="11277" max="11520" width="9.140625" style="367"/>
    <col min="11521" max="11521" width="6.42578125" style="367" customWidth="1"/>
    <col min="11522" max="11522" width="15.42578125" style="367" customWidth="1"/>
    <col min="11523" max="11523" width="15.28515625" style="367" customWidth="1"/>
    <col min="11524" max="11524" width="12.85546875" style="367" customWidth="1"/>
    <col min="11525" max="11525" width="15.42578125" style="367" customWidth="1"/>
    <col min="11526" max="11526" width="14.140625" style="367" customWidth="1"/>
    <col min="11527" max="11528" width="15.7109375" style="367" customWidth="1"/>
    <col min="11529" max="11529" width="13.28515625" style="367" customWidth="1"/>
    <col min="11530" max="11530" width="12.42578125" style="367" customWidth="1"/>
    <col min="11531" max="11531" width="16.7109375" style="367" customWidth="1"/>
    <col min="11532" max="11532" width="12.28515625" style="367" customWidth="1"/>
    <col min="11533" max="11776" width="9.140625" style="367"/>
    <col min="11777" max="11777" width="6.42578125" style="367" customWidth="1"/>
    <col min="11778" max="11778" width="15.42578125" style="367" customWidth="1"/>
    <col min="11779" max="11779" width="15.28515625" style="367" customWidth="1"/>
    <col min="11780" max="11780" width="12.85546875" style="367" customWidth="1"/>
    <col min="11781" max="11781" width="15.42578125" style="367" customWidth="1"/>
    <col min="11782" max="11782" width="14.140625" style="367" customWidth="1"/>
    <col min="11783" max="11784" width="15.7109375" style="367" customWidth="1"/>
    <col min="11785" max="11785" width="13.28515625" style="367" customWidth="1"/>
    <col min="11786" max="11786" width="12.42578125" style="367" customWidth="1"/>
    <col min="11787" max="11787" width="16.7109375" style="367" customWidth="1"/>
    <col min="11788" max="11788" width="12.28515625" style="367" customWidth="1"/>
    <col min="11789" max="12032" width="9.140625" style="367"/>
    <col min="12033" max="12033" width="6.42578125" style="367" customWidth="1"/>
    <col min="12034" max="12034" width="15.42578125" style="367" customWidth="1"/>
    <col min="12035" max="12035" width="15.28515625" style="367" customWidth="1"/>
    <col min="12036" max="12036" width="12.85546875" style="367" customWidth="1"/>
    <col min="12037" max="12037" width="15.42578125" style="367" customWidth="1"/>
    <col min="12038" max="12038" width="14.140625" style="367" customWidth="1"/>
    <col min="12039" max="12040" width="15.7109375" style="367" customWidth="1"/>
    <col min="12041" max="12041" width="13.28515625" style="367" customWidth="1"/>
    <col min="12042" max="12042" width="12.42578125" style="367" customWidth="1"/>
    <col min="12043" max="12043" width="16.7109375" style="367" customWidth="1"/>
    <col min="12044" max="12044" width="12.28515625" style="367" customWidth="1"/>
    <col min="12045" max="12288" width="9.140625" style="367"/>
    <col min="12289" max="12289" width="6.42578125" style="367" customWidth="1"/>
    <col min="12290" max="12290" width="15.42578125" style="367" customWidth="1"/>
    <col min="12291" max="12291" width="15.28515625" style="367" customWidth="1"/>
    <col min="12292" max="12292" width="12.85546875" style="367" customWidth="1"/>
    <col min="12293" max="12293" width="15.42578125" style="367" customWidth="1"/>
    <col min="12294" max="12294" width="14.140625" style="367" customWidth="1"/>
    <col min="12295" max="12296" width="15.7109375" style="367" customWidth="1"/>
    <col min="12297" max="12297" width="13.28515625" style="367" customWidth="1"/>
    <col min="12298" max="12298" width="12.42578125" style="367" customWidth="1"/>
    <col min="12299" max="12299" width="16.7109375" style="367" customWidth="1"/>
    <col min="12300" max="12300" width="12.28515625" style="367" customWidth="1"/>
    <col min="12301" max="12544" width="9.140625" style="367"/>
    <col min="12545" max="12545" width="6.42578125" style="367" customWidth="1"/>
    <col min="12546" max="12546" width="15.42578125" style="367" customWidth="1"/>
    <col min="12547" max="12547" width="15.28515625" style="367" customWidth="1"/>
    <col min="12548" max="12548" width="12.85546875" style="367" customWidth="1"/>
    <col min="12549" max="12549" width="15.42578125" style="367" customWidth="1"/>
    <col min="12550" max="12550" width="14.140625" style="367" customWidth="1"/>
    <col min="12551" max="12552" width="15.7109375" style="367" customWidth="1"/>
    <col min="12553" max="12553" width="13.28515625" style="367" customWidth="1"/>
    <col min="12554" max="12554" width="12.42578125" style="367" customWidth="1"/>
    <col min="12555" max="12555" width="16.7109375" style="367" customWidth="1"/>
    <col min="12556" max="12556" width="12.28515625" style="367" customWidth="1"/>
    <col min="12557" max="12800" width="9.140625" style="367"/>
    <col min="12801" max="12801" width="6.42578125" style="367" customWidth="1"/>
    <col min="12802" max="12802" width="15.42578125" style="367" customWidth="1"/>
    <col min="12803" max="12803" width="15.28515625" style="367" customWidth="1"/>
    <col min="12804" max="12804" width="12.85546875" style="367" customWidth="1"/>
    <col min="12805" max="12805" width="15.42578125" style="367" customWidth="1"/>
    <col min="12806" max="12806" width="14.140625" style="367" customWidth="1"/>
    <col min="12807" max="12808" width="15.7109375" style="367" customWidth="1"/>
    <col min="12809" max="12809" width="13.28515625" style="367" customWidth="1"/>
    <col min="12810" max="12810" width="12.42578125" style="367" customWidth="1"/>
    <col min="12811" max="12811" width="16.7109375" style="367" customWidth="1"/>
    <col min="12812" max="12812" width="12.28515625" style="367" customWidth="1"/>
    <col min="12813" max="13056" width="9.140625" style="367"/>
    <col min="13057" max="13057" width="6.42578125" style="367" customWidth="1"/>
    <col min="13058" max="13058" width="15.42578125" style="367" customWidth="1"/>
    <col min="13059" max="13059" width="15.28515625" style="367" customWidth="1"/>
    <col min="13060" max="13060" width="12.85546875" style="367" customWidth="1"/>
    <col min="13061" max="13061" width="15.42578125" style="367" customWidth="1"/>
    <col min="13062" max="13062" width="14.140625" style="367" customWidth="1"/>
    <col min="13063" max="13064" width="15.7109375" style="367" customWidth="1"/>
    <col min="13065" max="13065" width="13.28515625" style="367" customWidth="1"/>
    <col min="13066" max="13066" width="12.42578125" style="367" customWidth="1"/>
    <col min="13067" max="13067" width="16.7109375" style="367" customWidth="1"/>
    <col min="13068" max="13068" width="12.28515625" style="367" customWidth="1"/>
    <col min="13069" max="13312" width="9.140625" style="367"/>
    <col min="13313" max="13313" width="6.42578125" style="367" customWidth="1"/>
    <col min="13314" max="13314" width="15.42578125" style="367" customWidth="1"/>
    <col min="13315" max="13315" width="15.28515625" style="367" customWidth="1"/>
    <col min="13316" max="13316" width="12.85546875" style="367" customWidth="1"/>
    <col min="13317" max="13317" width="15.42578125" style="367" customWidth="1"/>
    <col min="13318" max="13318" width="14.140625" style="367" customWidth="1"/>
    <col min="13319" max="13320" width="15.7109375" style="367" customWidth="1"/>
    <col min="13321" max="13321" width="13.28515625" style="367" customWidth="1"/>
    <col min="13322" max="13322" width="12.42578125" style="367" customWidth="1"/>
    <col min="13323" max="13323" width="16.7109375" style="367" customWidth="1"/>
    <col min="13324" max="13324" width="12.28515625" style="367" customWidth="1"/>
    <col min="13325" max="13568" width="9.140625" style="367"/>
    <col min="13569" max="13569" width="6.42578125" style="367" customWidth="1"/>
    <col min="13570" max="13570" width="15.42578125" style="367" customWidth="1"/>
    <col min="13571" max="13571" width="15.28515625" style="367" customWidth="1"/>
    <col min="13572" max="13572" width="12.85546875" style="367" customWidth="1"/>
    <col min="13573" max="13573" width="15.42578125" style="367" customWidth="1"/>
    <col min="13574" max="13574" width="14.140625" style="367" customWidth="1"/>
    <col min="13575" max="13576" width="15.7109375" style="367" customWidth="1"/>
    <col min="13577" max="13577" width="13.28515625" style="367" customWidth="1"/>
    <col min="13578" max="13578" width="12.42578125" style="367" customWidth="1"/>
    <col min="13579" max="13579" width="16.7109375" style="367" customWidth="1"/>
    <col min="13580" max="13580" width="12.28515625" style="367" customWidth="1"/>
    <col min="13581" max="13824" width="9.140625" style="367"/>
    <col min="13825" max="13825" width="6.42578125" style="367" customWidth="1"/>
    <col min="13826" max="13826" width="15.42578125" style="367" customWidth="1"/>
    <col min="13827" max="13827" width="15.28515625" style="367" customWidth="1"/>
    <col min="13828" max="13828" width="12.85546875" style="367" customWidth="1"/>
    <col min="13829" max="13829" width="15.42578125" style="367" customWidth="1"/>
    <col min="13830" max="13830" width="14.140625" style="367" customWidth="1"/>
    <col min="13831" max="13832" width="15.7109375" style="367" customWidth="1"/>
    <col min="13833" max="13833" width="13.28515625" style="367" customWidth="1"/>
    <col min="13834" max="13834" width="12.42578125" style="367" customWidth="1"/>
    <col min="13835" max="13835" width="16.7109375" style="367" customWidth="1"/>
    <col min="13836" max="13836" width="12.28515625" style="367" customWidth="1"/>
    <col min="13837" max="14080" width="9.140625" style="367"/>
    <col min="14081" max="14081" width="6.42578125" style="367" customWidth="1"/>
    <col min="14082" max="14082" width="15.42578125" style="367" customWidth="1"/>
    <col min="14083" max="14083" width="15.28515625" style="367" customWidth="1"/>
    <col min="14084" max="14084" width="12.85546875" style="367" customWidth="1"/>
    <col min="14085" max="14085" width="15.42578125" style="367" customWidth="1"/>
    <col min="14086" max="14086" width="14.140625" style="367" customWidth="1"/>
    <col min="14087" max="14088" width="15.7109375" style="367" customWidth="1"/>
    <col min="14089" max="14089" width="13.28515625" style="367" customWidth="1"/>
    <col min="14090" max="14090" width="12.42578125" style="367" customWidth="1"/>
    <col min="14091" max="14091" width="16.7109375" style="367" customWidth="1"/>
    <col min="14092" max="14092" width="12.28515625" style="367" customWidth="1"/>
    <col min="14093" max="14336" width="9.140625" style="367"/>
    <col min="14337" max="14337" width="6.42578125" style="367" customWidth="1"/>
    <col min="14338" max="14338" width="15.42578125" style="367" customWidth="1"/>
    <col min="14339" max="14339" width="15.28515625" style="367" customWidth="1"/>
    <col min="14340" max="14340" width="12.85546875" style="367" customWidth="1"/>
    <col min="14341" max="14341" width="15.42578125" style="367" customWidth="1"/>
    <col min="14342" max="14342" width="14.140625" style="367" customWidth="1"/>
    <col min="14343" max="14344" width="15.7109375" style="367" customWidth="1"/>
    <col min="14345" max="14345" width="13.28515625" style="367" customWidth="1"/>
    <col min="14346" max="14346" width="12.42578125" style="367" customWidth="1"/>
    <col min="14347" max="14347" width="16.7109375" style="367" customWidth="1"/>
    <col min="14348" max="14348" width="12.28515625" style="367" customWidth="1"/>
    <col min="14349" max="14592" width="9.140625" style="367"/>
    <col min="14593" max="14593" width="6.42578125" style="367" customWidth="1"/>
    <col min="14594" max="14594" width="15.42578125" style="367" customWidth="1"/>
    <col min="14595" max="14595" width="15.28515625" style="367" customWidth="1"/>
    <col min="14596" max="14596" width="12.85546875" style="367" customWidth="1"/>
    <col min="14597" max="14597" width="15.42578125" style="367" customWidth="1"/>
    <col min="14598" max="14598" width="14.140625" style="367" customWidth="1"/>
    <col min="14599" max="14600" width="15.7109375" style="367" customWidth="1"/>
    <col min="14601" max="14601" width="13.28515625" style="367" customWidth="1"/>
    <col min="14602" max="14602" width="12.42578125" style="367" customWidth="1"/>
    <col min="14603" max="14603" width="16.7109375" style="367" customWidth="1"/>
    <col min="14604" max="14604" width="12.28515625" style="367" customWidth="1"/>
    <col min="14605" max="14848" width="9.140625" style="367"/>
    <col min="14849" max="14849" width="6.42578125" style="367" customWidth="1"/>
    <col min="14850" max="14850" width="15.42578125" style="367" customWidth="1"/>
    <col min="14851" max="14851" width="15.28515625" style="367" customWidth="1"/>
    <col min="14852" max="14852" width="12.85546875" style="367" customWidth="1"/>
    <col min="14853" max="14853" width="15.42578125" style="367" customWidth="1"/>
    <col min="14854" max="14854" width="14.140625" style="367" customWidth="1"/>
    <col min="14855" max="14856" width="15.7109375" style="367" customWidth="1"/>
    <col min="14857" max="14857" width="13.28515625" style="367" customWidth="1"/>
    <col min="14858" max="14858" width="12.42578125" style="367" customWidth="1"/>
    <col min="14859" max="14859" width="16.7109375" style="367" customWidth="1"/>
    <col min="14860" max="14860" width="12.28515625" style="367" customWidth="1"/>
    <col min="14861" max="15104" width="9.140625" style="367"/>
    <col min="15105" max="15105" width="6.42578125" style="367" customWidth="1"/>
    <col min="15106" max="15106" width="15.42578125" style="367" customWidth="1"/>
    <col min="15107" max="15107" width="15.28515625" style="367" customWidth="1"/>
    <col min="15108" max="15108" width="12.85546875" style="367" customWidth="1"/>
    <col min="15109" max="15109" width="15.42578125" style="367" customWidth="1"/>
    <col min="15110" max="15110" width="14.140625" style="367" customWidth="1"/>
    <col min="15111" max="15112" width="15.7109375" style="367" customWidth="1"/>
    <col min="15113" max="15113" width="13.28515625" style="367" customWidth="1"/>
    <col min="15114" max="15114" width="12.42578125" style="367" customWidth="1"/>
    <col min="15115" max="15115" width="16.7109375" style="367" customWidth="1"/>
    <col min="15116" max="15116" width="12.28515625" style="367" customWidth="1"/>
    <col min="15117" max="15360" width="9.140625" style="367"/>
    <col min="15361" max="15361" width="6.42578125" style="367" customWidth="1"/>
    <col min="15362" max="15362" width="15.42578125" style="367" customWidth="1"/>
    <col min="15363" max="15363" width="15.28515625" style="367" customWidth="1"/>
    <col min="15364" max="15364" width="12.85546875" style="367" customWidth="1"/>
    <col min="15365" max="15365" width="15.42578125" style="367" customWidth="1"/>
    <col min="15366" max="15366" width="14.140625" style="367" customWidth="1"/>
    <col min="15367" max="15368" width="15.7109375" style="367" customWidth="1"/>
    <col min="15369" max="15369" width="13.28515625" style="367" customWidth="1"/>
    <col min="15370" max="15370" width="12.42578125" style="367" customWidth="1"/>
    <col min="15371" max="15371" width="16.7109375" style="367" customWidth="1"/>
    <col min="15372" max="15372" width="12.28515625" style="367" customWidth="1"/>
    <col min="15373" max="15616" width="9.140625" style="367"/>
    <col min="15617" max="15617" width="6.42578125" style="367" customWidth="1"/>
    <col min="15618" max="15618" width="15.42578125" style="367" customWidth="1"/>
    <col min="15619" max="15619" width="15.28515625" style="367" customWidth="1"/>
    <col min="15620" max="15620" width="12.85546875" style="367" customWidth="1"/>
    <col min="15621" max="15621" width="15.42578125" style="367" customWidth="1"/>
    <col min="15622" max="15622" width="14.140625" style="367" customWidth="1"/>
    <col min="15623" max="15624" width="15.7109375" style="367" customWidth="1"/>
    <col min="15625" max="15625" width="13.28515625" style="367" customWidth="1"/>
    <col min="15626" max="15626" width="12.42578125" style="367" customWidth="1"/>
    <col min="15627" max="15627" width="16.7109375" style="367" customWidth="1"/>
    <col min="15628" max="15628" width="12.28515625" style="367" customWidth="1"/>
    <col min="15629" max="15872" width="9.140625" style="367"/>
    <col min="15873" max="15873" width="6.42578125" style="367" customWidth="1"/>
    <col min="15874" max="15874" width="15.42578125" style="367" customWidth="1"/>
    <col min="15875" max="15875" width="15.28515625" style="367" customWidth="1"/>
    <col min="15876" max="15876" width="12.85546875" style="367" customWidth="1"/>
    <col min="15877" max="15877" width="15.42578125" style="367" customWidth="1"/>
    <col min="15878" max="15878" width="14.140625" style="367" customWidth="1"/>
    <col min="15879" max="15880" width="15.7109375" style="367" customWidth="1"/>
    <col min="15881" max="15881" width="13.28515625" style="367" customWidth="1"/>
    <col min="15882" max="15882" width="12.42578125" style="367" customWidth="1"/>
    <col min="15883" max="15883" width="16.7109375" style="367" customWidth="1"/>
    <col min="15884" max="15884" width="12.28515625" style="367" customWidth="1"/>
    <col min="15885" max="16128" width="9.140625" style="367"/>
    <col min="16129" max="16129" width="6.42578125" style="367" customWidth="1"/>
    <col min="16130" max="16130" width="15.42578125" style="367" customWidth="1"/>
    <col min="16131" max="16131" width="15.28515625" style="367" customWidth="1"/>
    <col min="16132" max="16132" width="12.85546875" style="367" customWidth="1"/>
    <col min="16133" max="16133" width="15.42578125" style="367" customWidth="1"/>
    <col min="16134" max="16134" width="14.140625" style="367" customWidth="1"/>
    <col min="16135" max="16136" width="15.7109375" style="367" customWidth="1"/>
    <col min="16137" max="16137" width="13.28515625" style="367" customWidth="1"/>
    <col min="16138" max="16138" width="12.42578125" style="367" customWidth="1"/>
    <col min="16139" max="16139" width="16.7109375" style="367" customWidth="1"/>
    <col min="16140" max="16140" width="12.28515625" style="367" customWidth="1"/>
    <col min="16141" max="16384" width="9.140625" style="367"/>
  </cols>
  <sheetData>
    <row r="1" spans="1:12" ht="17.25">
      <c r="A1" s="1522" t="s">
        <v>0</v>
      </c>
      <c r="B1" s="1522"/>
      <c r="C1" s="1522"/>
      <c r="D1" s="1522"/>
      <c r="E1" s="1522"/>
      <c r="F1" s="1522"/>
      <c r="G1" s="1522"/>
      <c r="H1" s="1522"/>
      <c r="I1" s="1522"/>
      <c r="J1" s="1522"/>
      <c r="K1" s="1522"/>
      <c r="L1" s="1003" t="s">
        <v>1063</v>
      </c>
    </row>
    <row r="2" spans="1:12" ht="17.25">
      <c r="A2" s="1522" t="s">
        <v>507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004"/>
    </row>
    <row r="3" spans="1:12" ht="17.25">
      <c r="A3" s="1004"/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</row>
    <row r="4" spans="1:12" ht="17.25">
      <c r="A4" s="1522" t="s">
        <v>1064</v>
      </c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004"/>
    </row>
    <row r="5" spans="1:12" ht="17.25">
      <c r="A5" s="1523" t="s">
        <v>1061</v>
      </c>
      <c r="B5" s="1523"/>
      <c r="C5" s="1005"/>
      <c r="D5" s="1005"/>
      <c r="E5" s="1005"/>
      <c r="F5" s="1005"/>
      <c r="G5" s="1005"/>
      <c r="H5" s="1005"/>
      <c r="I5" s="1005"/>
      <c r="J5" s="1005" t="s">
        <v>523</v>
      </c>
      <c r="K5" s="1005"/>
      <c r="L5" s="1006"/>
    </row>
    <row r="6" spans="1:12" ht="21.75" customHeight="1">
      <c r="A6" s="1524" t="s">
        <v>1</v>
      </c>
      <c r="B6" s="1524" t="s">
        <v>500</v>
      </c>
      <c r="C6" s="1524" t="s">
        <v>1065</v>
      </c>
      <c r="D6" s="1524"/>
      <c r="E6" s="1524"/>
      <c r="F6" s="1524" t="s">
        <v>1066</v>
      </c>
      <c r="G6" s="1524"/>
      <c r="H6" s="1524"/>
      <c r="I6" s="1524"/>
      <c r="J6" s="1524" t="s">
        <v>1067</v>
      </c>
      <c r="K6" s="1524"/>
      <c r="L6" s="1524"/>
    </row>
    <row r="7" spans="1:12" ht="40.5" customHeight="1">
      <c r="A7" s="1524"/>
      <c r="B7" s="1524"/>
      <c r="C7" s="1007" t="s">
        <v>1068</v>
      </c>
      <c r="D7" s="1007" t="s">
        <v>1069</v>
      </c>
      <c r="E7" s="1007" t="s">
        <v>1070</v>
      </c>
      <c r="F7" s="1007" t="s">
        <v>1068</v>
      </c>
      <c r="G7" s="1007" t="s">
        <v>1071</v>
      </c>
      <c r="H7" s="1007" t="s">
        <v>1072</v>
      </c>
      <c r="I7" s="1007" t="s">
        <v>1070</v>
      </c>
      <c r="J7" s="1007" t="s">
        <v>1073</v>
      </c>
      <c r="K7" s="1007" t="s">
        <v>1074</v>
      </c>
      <c r="L7" s="1007" t="s">
        <v>1070</v>
      </c>
    </row>
    <row r="8" spans="1:12" ht="17.25">
      <c r="A8" s="1008" t="s">
        <v>164</v>
      </c>
      <c r="B8" s="1008" t="s">
        <v>165</v>
      </c>
      <c r="C8" s="1008" t="s">
        <v>166</v>
      </c>
      <c r="D8" s="1008" t="s">
        <v>167</v>
      </c>
      <c r="E8" s="1008" t="s">
        <v>168</v>
      </c>
      <c r="F8" s="1008" t="s">
        <v>169</v>
      </c>
      <c r="G8" s="1008" t="s">
        <v>170</v>
      </c>
      <c r="H8" s="1008" t="s">
        <v>171</v>
      </c>
      <c r="I8" s="1008" t="s">
        <v>191</v>
      </c>
      <c r="J8" s="1008" t="s">
        <v>192</v>
      </c>
      <c r="K8" s="1008" t="s">
        <v>193</v>
      </c>
      <c r="L8" s="1008" t="s">
        <v>210</v>
      </c>
    </row>
    <row r="9" spans="1:12" ht="18">
      <c r="A9" s="1009">
        <v>1</v>
      </c>
      <c r="B9" s="1010" t="s">
        <v>444</v>
      </c>
      <c r="C9" s="1011">
        <v>0</v>
      </c>
      <c r="D9" s="1011">
        <v>0</v>
      </c>
      <c r="E9" s="1012">
        <v>0</v>
      </c>
      <c r="F9" s="1011">
        <v>0</v>
      </c>
      <c r="G9" s="1011">
        <v>0</v>
      </c>
      <c r="H9" s="1012">
        <v>0</v>
      </c>
      <c r="I9" s="1011">
        <v>0</v>
      </c>
      <c r="J9" s="1011">
        <v>0</v>
      </c>
      <c r="K9" s="1012">
        <v>0</v>
      </c>
      <c r="L9" s="1013">
        <v>0</v>
      </c>
    </row>
    <row r="10" spans="1:12" ht="18">
      <c r="A10" s="1014">
        <v>2</v>
      </c>
      <c r="B10" s="1010" t="s">
        <v>445</v>
      </c>
      <c r="C10" s="1011">
        <v>0</v>
      </c>
      <c r="D10" s="1011">
        <v>0</v>
      </c>
      <c r="E10" s="1015">
        <v>0</v>
      </c>
      <c r="F10" s="1011">
        <v>0</v>
      </c>
      <c r="G10" s="1011">
        <v>0</v>
      </c>
      <c r="H10" s="1015">
        <v>0</v>
      </c>
      <c r="I10" s="1011">
        <v>0</v>
      </c>
      <c r="J10" s="1011">
        <v>0</v>
      </c>
      <c r="K10" s="1015">
        <v>0</v>
      </c>
      <c r="L10" s="1013">
        <v>0</v>
      </c>
    </row>
    <row r="11" spans="1:12" ht="18">
      <c r="A11" s="1014">
        <v>3</v>
      </c>
      <c r="B11" s="1010" t="s">
        <v>446</v>
      </c>
      <c r="C11" s="1011">
        <v>0</v>
      </c>
      <c r="D11" s="1011">
        <v>0</v>
      </c>
      <c r="E11" s="1015">
        <v>0</v>
      </c>
      <c r="F11" s="1012">
        <v>2</v>
      </c>
      <c r="G11" s="1012">
        <v>100</v>
      </c>
      <c r="H11" s="1016">
        <v>0</v>
      </c>
      <c r="I11" s="1012">
        <v>1000</v>
      </c>
      <c r="J11" s="1015">
        <v>0</v>
      </c>
      <c r="K11" s="1015">
        <v>0</v>
      </c>
      <c r="L11" s="1017">
        <v>0</v>
      </c>
    </row>
    <row r="12" spans="1:12" ht="18">
      <c r="A12" s="1009">
        <v>4</v>
      </c>
      <c r="B12" s="1010" t="s">
        <v>447</v>
      </c>
      <c r="C12" s="1011">
        <v>0</v>
      </c>
      <c r="D12" s="1011">
        <v>0</v>
      </c>
      <c r="E12" s="1015">
        <v>0</v>
      </c>
      <c r="F12" s="1011">
        <v>0</v>
      </c>
      <c r="G12" s="1011">
        <v>0</v>
      </c>
      <c r="H12" s="1015">
        <v>0</v>
      </c>
      <c r="I12" s="1011">
        <v>0</v>
      </c>
      <c r="J12" s="1011">
        <v>0</v>
      </c>
      <c r="K12" s="1015">
        <v>0</v>
      </c>
      <c r="L12" s="1013">
        <v>0</v>
      </c>
    </row>
    <row r="13" spans="1:12" ht="18">
      <c r="A13" s="1014">
        <v>5</v>
      </c>
      <c r="B13" s="1010" t="s">
        <v>448</v>
      </c>
      <c r="C13" s="1011">
        <v>0</v>
      </c>
      <c r="D13" s="1011">
        <v>0</v>
      </c>
      <c r="E13" s="1015">
        <v>0</v>
      </c>
      <c r="F13" s="1011">
        <v>0</v>
      </c>
      <c r="G13" s="1011">
        <v>0</v>
      </c>
      <c r="H13" s="1015">
        <v>0</v>
      </c>
      <c r="I13" s="1011">
        <v>0</v>
      </c>
      <c r="J13" s="1011">
        <v>0</v>
      </c>
      <c r="K13" s="1015">
        <v>0</v>
      </c>
      <c r="L13" s="1013">
        <v>0</v>
      </c>
    </row>
    <row r="14" spans="1:12" ht="18">
      <c r="A14" s="1014">
        <v>6</v>
      </c>
      <c r="B14" s="1010" t="s">
        <v>449</v>
      </c>
      <c r="C14" s="1011">
        <v>80</v>
      </c>
      <c r="D14" s="1011">
        <v>0</v>
      </c>
      <c r="E14" s="1015">
        <v>0</v>
      </c>
      <c r="F14" s="1012">
        <v>80</v>
      </c>
      <c r="G14" s="1012">
        <v>5450</v>
      </c>
      <c r="H14" s="1016">
        <v>0</v>
      </c>
      <c r="I14" s="1012">
        <v>21460</v>
      </c>
      <c r="J14" s="1015">
        <v>0</v>
      </c>
      <c r="K14" s="1015">
        <v>0</v>
      </c>
      <c r="L14" s="1017">
        <v>0</v>
      </c>
    </row>
    <row r="15" spans="1:12" ht="18">
      <c r="A15" s="1009">
        <v>7</v>
      </c>
      <c r="B15" s="1010" t="s">
        <v>450</v>
      </c>
      <c r="C15" s="1011">
        <v>2</v>
      </c>
      <c r="D15" s="1011">
        <v>269</v>
      </c>
      <c r="E15" s="1015">
        <v>8070</v>
      </c>
      <c r="F15" s="1012">
        <v>6</v>
      </c>
      <c r="G15" s="1012">
        <v>580</v>
      </c>
      <c r="H15" s="1016">
        <v>0</v>
      </c>
      <c r="I15" s="1012">
        <v>6500</v>
      </c>
      <c r="J15" s="1015">
        <v>0</v>
      </c>
      <c r="K15" s="1015">
        <v>0</v>
      </c>
      <c r="L15" s="1017">
        <v>0</v>
      </c>
    </row>
    <row r="16" spans="1:12" ht="18">
      <c r="A16" s="1014">
        <v>8</v>
      </c>
      <c r="B16" s="1010" t="s">
        <v>451</v>
      </c>
      <c r="C16" s="1011">
        <v>0</v>
      </c>
      <c r="D16" s="1011">
        <v>0</v>
      </c>
      <c r="E16" s="1015">
        <v>0</v>
      </c>
      <c r="F16" s="1011">
        <v>0</v>
      </c>
      <c r="G16" s="1011">
        <v>0</v>
      </c>
      <c r="H16" s="1015">
        <v>0</v>
      </c>
      <c r="I16" s="1011">
        <v>0</v>
      </c>
      <c r="J16" s="1011">
        <v>0</v>
      </c>
      <c r="K16" s="1015">
        <v>0</v>
      </c>
      <c r="L16" s="1013">
        <v>0</v>
      </c>
    </row>
    <row r="17" spans="1:14" ht="18">
      <c r="A17" s="1014">
        <v>9</v>
      </c>
      <c r="B17" s="1010" t="s">
        <v>452</v>
      </c>
      <c r="C17" s="1015">
        <v>2</v>
      </c>
      <c r="D17" s="1015">
        <v>180</v>
      </c>
      <c r="E17" s="1015">
        <v>5000</v>
      </c>
      <c r="F17" s="1015">
        <v>0</v>
      </c>
      <c r="G17" s="1015">
        <v>0</v>
      </c>
      <c r="H17" s="1015">
        <v>0</v>
      </c>
      <c r="I17" s="1015">
        <v>0</v>
      </c>
      <c r="J17" s="1015">
        <v>0</v>
      </c>
      <c r="K17" s="1015">
        <v>0</v>
      </c>
      <c r="L17" s="1017">
        <v>0</v>
      </c>
    </row>
    <row r="18" spans="1:14" ht="18">
      <c r="A18" s="1009">
        <v>10</v>
      </c>
      <c r="B18" s="1010" t="s">
        <v>453</v>
      </c>
      <c r="C18" s="1015">
        <v>0</v>
      </c>
      <c r="D18" s="1015">
        <v>0</v>
      </c>
      <c r="E18" s="1015">
        <v>0</v>
      </c>
      <c r="F18" s="1015">
        <v>504</v>
      </c>
      <c r="G18" s="1015">
        <v>34826</v>
      </c>
      <c r="H18" s="1015">
        <v>0</v>
      </c>
      <c r="I18" s="1015">
        <v>0</v>
      </c>
      <c r="J18" s="1015">
        <v>0</v>
      </c>
      <c r="K18" s="1015">
        <v>0</v>
      </c>
      <c r="L18" s="1017">
        <v>0</v>
      </c>
      <c r="N18" s="367" t="s">
        <v>4</v>
      </c>
    </row>
    <row r="19" spans="1:14" ht="18">
      <c r="A19" s="1014">
        <v>11</v>
      </c>
      <c r="B19" s="1010" t="s">
        <v>454</v>
      </c>
      <c r="C19" s="1015">
        <v>0</v>
      </c>
      <c r="D19" s="1015">
        <v>0</v>
      </c>
      <c r="E19" s="1015">
        <v>0</v>
      </c>
      <c r="F19" s="1015">
        <v>332</v>
      </c>
      <c r="G19" s="1015">
        <v>2467</v>
      </c>
      <c r="H19" s="1015">
        <v>0</v>
      </c>
      <c r="I19" s="1015">
        <v>0</v>
      </c>
      <c r="J19" s="1015">
        <v>0</v>
      </c>
      <c r="K19" s="1015">
        <v>0</v>
      </c>
      <c r="L19" s="1017">
        <v>0</v>
      </c>
    </row>
    <row r="20" spans="1:14" ht="18">
      <c r="A20" s="1014">
        <v>12</v>
      </c>
      <c r="B20" s="1010" t="s">
        <v>455</v>
      </c>
      <c r="C20" s="1015">
        <v>0</v>
      </c>
      <c r="D20" s="1015">
        <v>0</v>
      </c>
      <c r="E20" s="1015">
        <v>0</v>
      </c>
      <c r="F20" s="1015">
        <v>82</v>
      </c>
      <c r="G20" s="1015">
        <v>4165</v>
      </c>
      <c r="H20" s="1015">
        <v>0</v>
      </c>
      <c r="I20" s="1015">
        <v>0.41</v>
      </c>
      <c r="J20" s="1015">
        <v>15</v>
      </c>
      <c r="K20" s="1015">
        <v>106</v>
      </c>
      <c r="L20" s="1017">
        <v>1.5</v>
      </c>
    </row>
    <row r="21" spans="1:14" ht="18">
      <c r="A21" s="1009">
        <v>13</v>
      </c>
      <c r="B21" s="1010" t="s">
        <v>456</v>
      </c>
      <c r="C21" s="1015">
        <v>2000</v>
      </c>
      <c r="D21" s="1015">
        <v>2000</v>
      </c>
      <c r="E21" s="1015">
        <v>0</v>
      </c>
      <c r="F21" s="1015">
        <v>2000</v>
      </c>
      <c r="G21" s="1015">
        <v>93369</v>
      </c>
      <c r="H21" s="1015">
        <v>0</v>
      </c>
      <c r="I21" s="1015">
        <v>0</v>
      </c>
      <c r="J21" s="1015">
        <v>0</v>
      </c>
      <c r="K21" s="1015">
        <v>0</v>
      </c>
      <c r="L21" s="1017">
        <v>0</v>
      </c>
    </row>
    <row r="22" spans="1:14" ht="18">
      <c r="A22" s="1014">
        <v>14</v>
      </c>
      <c r="B22" s="1010" t="s">
        <v>457</v>
      </c>
      <c r="C22" s="1015">
        <v>0</v>
      </c>
      <c r="D22" s="1015">
        <v>0</v>
      </c>
      <c r="E22" s="1015">
        <v>0</v>
      </c>
      <c r="F22" s="1015">
        <v>34</v>
      </c>
      <c r="G22" s="1015">
        <v>1718</v>
      </c>
      <c r="H22" s="1015">
        <v>0</v>
      </c>
      <c r="I22" s="1015">
        <v>10452</v>
      </c>
      <c r="J22" s="1015">
        <v>0</v>
      </c>
      <c r="K22" s="1015">
        <v>0</v>
      </c>
      <c r="L22" s="1017">
        <v>0</v>
      </c>
    </row>
    <row r="23" spans="1:14" ht="18">
      <c r="A23" s="1014">
        <v>15</v>
      </c>
      <c r="B23" s="1010" t="s">
        <v>458</v>
      </c>
      <c r="C23" s="1015">
        <v>2075</v>
      </c>
      <c r="D23" s="1015">
        <v>0</v>
      </c>
      <c r="E23" s="1015">
        <v>0</v>
      </c>
      <c r="F23" s="1015">
        <v>1457</v>
      </c>
      <c r="G23" s="1015">
        <v>53790</v>
      </c>
      <c r="H23" s="1015">
        <v>0</v>
      </c>
      <c r="I23" s="1015">
        <v>0</v>
      </c>
      <c r="J23" s="1015">
        <v>35630</v>
      </c>
      <c r="K23" s="1015">
        <v>20.78</v>
      </c>
      <c r="L23" s="1017">
        <v>15.8</v>
      </c>
    </row>
    <row r="24" spans="1:14" ht="18">
      <c r="A24" s="1009">
        <v>16</v>
      </c>
      <c r="B24" s="1010" t="s">
        <v>459</v>
      </c>
      <c r="C24" s="1015">
        <v>0</v>
      </c>
      <c r="D24" s="1015">
        <v>0</v>
      </c>
      <c r="E24" s="1015">
        <v>0</v>
      </c>
      <c r="F24" s="1015">
        <v>0</v>
      </c>
      <c r="G24" s="1015">
        <v>0</v>
      </c>
      <c r="H24" s="1015">
        <v>0</v>
      </c>
      <c r="I24" s="1015">
        <v>0</v>
      </c>
      <c r="J24" s="1015">
        <v>0</v>
      </c>
      <c r="K24" s="1015">
        <v>0</v>
      </c>
      <c r="L24" s="1017">
        <v>0</v>
      </c>
    </row>
    <row r="25" spans="1:14" ht="18">
      <c r="A25" s="1014">
        <v>17</v>
      </c>
      <c r="B25" s="1010" t="s">
        <v>460</v>
      </c>
      <c r="C25" s="1015">
        <v>0</v>
      </c>
      <c r="D25" s="1015">
        <v>0</v>
      </c>
      <c r="E25" s="1015">
        <v>0</v>
      </c>
      <c r="F25" s="1015">
        <v>0</v>
      </c>
      <c r="G25" s="1015">
        <v>0</v>
      </c>
      <c r="H25" s="1015">
        <v>0</v>
      </c>
      <c r="I25" s="1015">
        <v>0</v>
      </c>
      <c r="J25" s="1015">
        <v>0</v>
      </c>
      <c r="K25" s="1015">
        <v>0</v>
      </c>
      <c r="L25" s="1017">
        <v>0</v>
      </c>
    </row>
    <row r="26" spans="1:14" ht="18">
      <c r="A26" s="1014">
        <v>18</v>
      </c>
      <c r="B26" s="1010" t="s">
        <v>461</v>
      </c>
      <c r="C26" s="1015">
        <v>49</v>
      </c>
      <c r="D26" s="1015">
        <v>1902</v>
      </c>
      <c r="E26" s="1015">
        <v>11080</v>
      </c>
      <c r="F26" s="1015">
        <v>36</v>
      </c>
      <c r="G26" s="1015">
        <v>550</v>
      </c>
      <c r="H26" s="1015">
        <v>0</v>
      </c>
      <c r="I26" s="1015">
        <v>6710</v>
      </c>
      <c r="J26" s="1015">
        <v>0</v>
      </c>
      <c r="K26" s="1015">
        <v>0</v>
      </c>
      <c r="L26" s="1017">
        <v>0</v>
      </c>
    </row>
    <row r="27" spans="1:14" ht="18">
      <c r="A27" s="1009">
        <v>19</v>
      </c>
      <c r="B27" s="1010" t="s">
        <v>462</v>
      </c>
      <c r="C27" s="1015">
        <v>563</v>
      </c>
      <c r="D27" s="1015">
        <v>0</v>
      </c>
      <c r="E27" s="1015">
        <v>1.37</v>
      </c>
      <c r="F27" s="1015">
        <v>563</v>
      </c>
      <c r="G27" s="1015">
        <v>30947</v>
      </c>
      <c r="H27" s="1015">
        <v>0</v>
      </c>
      <c r="I27" s="1015">
        <v>125000</v>
      </c>
      <c r="J27" s="1015">
        <v>0</v>
      </c>
      <c r="K27" s="1015">
        <v>0</v>
      </c>
      <c r="L27" s="1017">
        <v>0</v>
      </c>
    </row>
    <row r="28" spans="1:14" ht="19.5" customHeight="1">
      <c r="A28" s="1014">
        <v>20</v>
      </c>
      <c r="B28" s="1010" t="s">
        <v>463</v>
      </c>
      <c r="C28" s="1018">
        <v>0</v>
      </c>
      <c r="D28" s="1018">
        <v>0</v>
      </c>
      <c r="E28" s="1018">
        <v>0</v>
      </c>
      <c r="F28" s="1018">
        <v>0</v>
      </c>
      <c r="G28" s="1018">
        <v>0</v>
      </c>
      <c r="H28" s="1018">
        <v>0</v>
      </c>
      <c r="I28" s="1018">
        <v>0</v>
      </c>
      <c r="J28" s="1018">
        <v>0</v>
      </c>
      <c r="K28" s="1018">
        <v>0</v>
      </c>
      <c r="L28" s="1019">
        <v>0</v>
      </c>
    </row>
    <row r="29" spans="1:14" ht="18.75" customHeight="1">
      <c r="A29" s="1014">
        <v>21</v>
      </c>
      <c r="B29" s="1010" t="s">
        <v>464</v>
      </c>
      <c r="C29" s="1018">
        <v>0</v>
      </c>
      <c r="D29" s="1018">
        <v>0</v>
      </c>
      <c r="E29" s="1018">
        <v>0</v>
      </c>
      <c r="F29" s="1018">
        <v>0</v>
      </c>
      <c r="G29" s="1018">
        <v>0</v>
      </c>
      <c r="H29" s="1018">
        <v>0</v>
      </c>
      <c r="I29" s="1018">
        <v>0</v>
      </c>
      <c r="J29" s="1018">
        <v>0</v>
      </c>
      <c r="K29" s="1018">
        <v>0</v>
      </c>
      <c r="L29" s="1019">
        <v>0</v>
      </c>
    </row>
    <row r="30" spans="1:14" ht="15" customHeight="1">
      <c r="A30" s="1009">
        <v>22</v>
      </c>
      <c r="B30" s="1010" t="s">
        <v>465</v>
      </c>
      <c r="C30" s="1018">
        <v>0</v>
      </c>
      <c r="D30" s="1018">
        <v>0</v>
      </c>
      <c r="E30" s="1018">
        <v>0</v>
      </c>
      <c r="F30" s="1018">
        <v>6</v>
      </c>
      <c r="G30" s="1015">
        <v>780</v>
      </c>
      <c r="H30" s="1015">
        <v>0</v>
      </c>
      <c r="I30" s="1015">
        <v>1240</v>
      </c>
      <c r="J30" s="1015">
        <v>0</v>
      </c>
      <c r="K30" s="1015">
        <v>0</v>
      </c>
      <c r="L30" s="1017">
        <v>0</v>
      </c>
    </row>
    <row r="31" spans="1:14" ht="18">
      <c r="A31" s="1014">
        <v>23</v>
      </c>
      <c r="B31" s="1010" t="s">
        <v>466</v>
      </c>
      <c r="C31" s="1015">
        <v>13</v>
      </c>
      <c r="D31" s="1015">
        <v>1150</v>
      </c>
      <c r="E31" s="1015">
        <v>11924</v>
      </c>
      <c r="F31" s="1020">
        <v>115</v>
      </c>
      <c r="G31" s="1015">
        <v>5284</v>
      </c>
      <c r="H31" s="1015">
        <v>0</v>
      </c>
      <c r="I31" s="1015">
        <v>15034</v>
      </c>
      <c r="J31" s="1015">
        <v>0</v>
      </c>
      <c r="K31" s="1015">
        <v>0</v>
      </c>
      <c r="L31" s="1017">
        <v>0</v>
      </c>
    </row>
    <row r="32" spans="1:14" ht="18">
      <c r="A32" s="1014">
        <v>24</v>
      </c>
      <c r="B32" s="1010" t="s">
        <v>489</v>
      </c>
      <c r="C32" s="1015">
        <v>0</v>
      </c>
      <c r="D32" s="1015">
        <v>0</v>
      </c>
      <c r="E32" s="1015">
        <v>0</v>
      </c>
      <c r="F32" s="1015">
        <v>0</v>
      </c>
      <c r="G32" s="1015">
        <v>0</v>
      </c>
      <c r="H32" s="1015">
        <v>0</v>
      </c>
      <c r="I32" s="1015">
        <v>0</v>
      </c>
      <c r="J32" s="1015">
        <v>0</v>
      </c>
      <c r="K32" s="1015">
        <v>0</v>
      </c>
      <c r="L32" s="1017">
        <v>0</v>
      </c>
    </row>
    <row r="33" spans="1:12" ht="18">
      <c r="A33" s="1009">
        <v>25</v>
      </c>
      <c r="B33" s="1010" t="s">
        <v>467</v>
      </c>
      <c r="C33" s="1015">
        <v>0</v>
      </c>
      <c r="D33" s="1015">
        <v>0</v>
      </c>
      <c r="E33" s="1015">
        <v>0</v>
      </c>
      <c r="F33" s="1015">
        <v>0</v>
      </c>
      <c r="G33" s="1015">
        <v>0</v>
      </c>
      <c r="H33" s="1015">
        <v>0</v>
      </c>
      <c r="I33" s="1015">
        <v>0</v>
      </c>
      <c r="J33" s="1015">
        <v>0</v>
      </c>
      <c r="K33" s="1015">
        <v>0</v>
      </c>
      <c r="L33" s="1017">
        <v>0</v>
      </c>
    </row>
    <row r="34" spans="1:12" ht="18">
      <c r="A34" s="1014">
        <v>26</v>
      </c>
      <c r="B34" s="1010" t="s">
        <v>468</v>
      </c>
      <c r="C34" s="1015">
        <v>0</v>
      </c>
      <c r="D34" s="1015">
        <v>0</v>
      </c>
      <c r="E34" s="1015">
        <v>0</v>
      </c>
      <c r="F34" s="1015">
        <v>0</v>
      </c>
      <c r="G34" s="1015">
        <v>0</v>
      </c>
      <c r="H34" s="1015">
        <v>0</v>
      </c>
      <c r="I34" s="1015">
        <v>0</v>
      </c>
      <c r="J34" s="1015">
        <v>0</v>
      </c>
      <c r="K34" s="1015">
        <v>0</v>
      </c>
      <c r="L34" s="1017">
        <v>0</v>
      </c>
    </row>
    <row r="35" spans="1:12" ht="18">
      <c r="A35" s="1014">
        <v>27</v>
      </c>
      <c r="B35" s="1010" t="s">
        <v>469</v>
      </c>
      <c r="C35" s="1015">
        <v>0</v>
      </c>
      <c r="D35" s="1015">
        <v>0</v>
      </c>
      <c r="E35" s="1015">
        <v>0</v>
      </c>
      <c r="F35" s="1015">
        <v>2470</v>
      </c>
      <c r="G35" s="1015">
        <v>79550</v>
      </c>
      <c r="H35" s="1015">
        <v>0</v>
      </c>
      <c r="I35" s="1015">
        <v>162.24</v>
      </c>
      <c r="J35" s="1015">
        <v>0</v>
      </c>
      <c r="K35" s="1015">
        <v>0</v>
      </c>
      <c r="L35" s="1017">
        <v>0</v>
      </c>
    </row>
    <row r="36" spans="1:12" ht="18">
      <c r="A36" s="1009">
        <v>28</v>
      </c>
      <c r="B36" s="1010" t="s">
        <v>470</v>
      </c>
      <c r="C36" s="1015">
        <v>0</v>
      </c>
      <c r="D36" s="1015">
        <v>0</v>
      </c>
      <c r="E36" s="1015">
        <v>0</v>
      </c>
      <c r="F36" s="1015">
        <v>0</v>
      </c>
      <c r="G36" s="1015">
        <v>0</v>
      </c>
      <c r="H36" s="1015">
        <v>0</v>
      </c>
      <c r="I36" s="1015">
        <v>0</v>
      </c>
      <c r="J36" s="1015">
        <v>0</v>
      </c>
      <c r="K36" s="1015">
        <v>0</v>
      </c>
      <c r="L36" s="1017">
        <v>0</v>
      </c>
    </row>
    <row r="37" spans="1:12" ht="18">
      <c r="A37" s="1014">
        <v>29</v>
      </c>
      <c r="B37" s="1010" t="s">
        <v>669</v>
      </c>
      <c r="C37" s="1015">
        <v>0</v>
      </c>
      <c r="D37" s="1015">
        <v>0</v>
      </c>
      <c r="E37" s="1015">
        <v>0</v>
      </c>
      <c r="F37" s="1015">
        <v>0</v>
      </c>
      <c r="G37" s="1015">
        <v>0</v>
      </c>
      <c r="H37" s="1015">
        <v>0</v>
      </c>
      <c r="I37" s="1015">
        <v>0</v>
      </c>
      <c r="J37" s="1015">
        <v>0</v>
      </c>
      <c r="K37" s="1015">
        <v>0</v>
      </c>
      <c r="L37" s="1017">
        <v>0</v>
      </c>
    </row>
    <row r="38" spans="1:12" ht="18">
      <c r="A38" s="1014">
        <v>30</v>
      </c>
      <c r="B38" s="1010" t="s">
        <v>471</v>
      </c>
      <c r="C38" s="1015">
        <v>14</v>
      </c>
      <c r="D38" s="1015">
        <v>0</v>
      </c>
      <c r="E38" s="1015">
        <v>63216</v>
      </c>
      <c r="F38" s="1015">
        <v>15</v>
      </c>
      <c r="G38" s="1015">
        <v>1461</v>
      </c>
      <c r="H38" s="1015">
        <v>0</v>
      </c>
      <c r="I38" s="1015">
        <v>13457</v>
      </c>
      <c r="J38" s="1015">
        <v>0</v>
      </c>
      <c r="K38" s="1015">
        <v>0</v>
      </c>
      <c r="L38" s="1017">
        <v>0</v>
      </c>
    </row>
    <row r="39" spans="1:12" ht="18">
      <c r="A39" s="1009">
        <v>31</v>
      </c>
      <c r="B39" s="1010" t="s">
        <v>472</v>
      </c>
      <c r="C39" s="1015">
        <v>22</v>
      </c>
      <c r="D39" s="1015">
        <v>1758</v>
      </c>
      <c r="E39" s="1015">
        <v>17580</v>
      </c>
      <c r="F39" s="1015">
        <v>1</v>
      </c>
      <c r="G39" s="1015">
        <v>85</v>
      </c>
      <c r="H39" s="1015">
        <v>0</v>
      </c>
      <c r="I39" s="1015">
        <v>425</v>
      </c>
      <c r="J39" s="1015">
        <v>0</v>
      </c>
      <c r="K39" s="1015">
        <v>0</v>
      </c>
      <c r="L39" s="1017">
        <v>0</v>
      </c>
    </row>
    <row r="40" spans="1:12" ht="18">
      <c r="A40" s="1014">
        <v>32</v>
      </c>
      <c r="B40" s="1010" t="s">
        <v>473</v>
      </c>
      <c r="C40" s="1015">
        <v>0</v>
      </c>
      <c r="D40" s="1015">
        <v>0</v>
      </c>
      <c r="E40" s="1015">
        <v>0</v>
      </c>
      <c r="F40" s="1015">
        <v>0</v>
      </c>
      <c r="G40" s="1015">
        <v>0</v>
      </c>
      <c r="H40" s="1015">
        <v>0</v>
      </c>
      <c r="I40" s="1015">
        <v>0</v>
      </c>
      <c r="J40" s="1015">
        <v>0</v>
      </c>
      <c r="K40" s="1015">
        <v>0</v>
      </c>
      <c r="L40" s="1017">
        <v>0</v>
      </c>
    </row>
    <row r="41" spans="1:12" ht="18">
      <c r="A41" s="1014">
        <v>33</v>
      </c>
      <c r="B41" s="1010" t="s">
        <v>474</v>
      </c>
      <c r="C41" s="1015">
        <v>0</v>
      </c>
      <c r="D41" s="1015">
        <v>0</v>
      </c>
      <c r="E41" s="1015">
        <v>0</v>
      </c>
      <c r="F41" s="1015">
        <v>53</v>
      </c>
      <c r="G41" s="1015">
        <v>2033</v>
      </c>
      <c r="H41" s="1015">
        <v>0</v>
      </c>
      <c r="I41" s="1015">
        <v>44726</v>
      </c>
      <c r="J41" s="1015">
        <v>0</v>
      </c>
      <c r="K41" s="1015">
        <v>0</v>
      </c>
      <c r="L41" s="1017">
        <v>0</v>
      </c>
    </row>
    <row r="42" spans="1:12" ht="18">
      <c r="A42" s="1009">
        <v>34</v>
      </c>
      <c r="B42" s="1010" t="s">
        <v>475</v>
      </c>
      <c r="C42" s="1015">
        <v>2534</v>
      </c>
      <c r="D42" s="1015">
        <v>0</v>
      </c>
      <c r="E42" s="1015">
        <v>0</v>
      </c>
      <c r="F42" s="1015">
        <v>0</v>
      </c>
      <c r="G42" s="1015">
        <v>0</v>
      </c>
      <c r="H42" s="1015">
        <v>0</v>
      </c>
      <c r="I42" s="1015">
        <v>0</v>
      </c>
      <c r="J42" s="1015">
        <v>0</v>
      </c>
      <c r="K42" s="1015">
        <v>0</v>
      </c>
      <c r="L42" s="1017">
        <v>0</v>
      </c>
    </row>
    <row r="43" spans="1:12" ht="18">
      <c r="A43" s="1014">
        <v>35</v>
      </c>
      <c r="B43" s="1010" t="s">
        <v>476</v>
      </c>
      <c r="C43" s="1015">
        <v>0</v>
      </c>
      <c r="D43" s="1015">
        <v>0</v>
      </c>
      <c r="E43" s="1015">
        <v>0</v>
      </c>
      <c r="F43" s="1015">
        <v>0</v>
      </c>
      <c r="G43" s="1015">
        <v>0</v>
      </c>
      <c r="H43" s="1015">
        <v>0</v>
      </c>
      <c r="I43" s="1015">
        <v>0</v>
      </c>
      <c r="J43" s="1015"/>
      <c r="K43" s="1015">
        <v>0</v>
      </c>
      <c r="L43" s="1017">
        <v>0</v>
      </c>
    </row>
    <row r="44" spans="1:12" ht="18">
      <c r="A44" s="1014">
        <v>36</v>
      </c>
      <c r="B44" s="1010" t="s">
        <v>670</v>
      </c>
      <c r="C44" s="1015">
        <v>0</v>
      </c>
      <c r="D44" s="1015">
        <v>0</v>
      </c>
      <c r="E44" s="1015">
        <v>0</v>
      </c>
      <c r="F44" s="1015">
        <v>0</v>
      </c>
      <c r="G44" s="1015">
        <v>0</v>
      </c>
      <c r="H44" s="1015">
        <v>0</v>
      </c>
      <c r="I44" s="1015">
        <v>0</v>
      </c>
      <c r="J44" s="1015">
        <v>0</v>
      </c>
      <c r="K44" s="1015">
        <v>0</v>
      </c>
      <c r="L44" s="1017">
        <v>0</v>
      </c>
    </row>
    <row r="45" spans="1:12" ht="18">
      <c r="A45" s="1009">
        <v>37</v>
      </c>
      <c r="B45" s="1010" t="s">
        <v>477</v>
      </c>
      <c r="C45" s="1015">
        <v>0</v>
      </c>
      <c r="D45" s="1015">
        <v>0</v>
      </c>
      <c r="E45" s="1015">
        <v>0</v>
      </c>
      <c r="F45" s="1015">
        <v>0</v>
      </c>
      <c r="G45" s="1015">
        <v>0</v>
      </c>
      <c r="H45" s="1015">
        <v>0</v>
      </c>
      <c r="I45" s="1015">
        <v>0</v>
      </c>
      <c r="J45" s="1015">
        <v>0</v>
      </c>
      <c r="K45" s="1015">
        <v>0</v>
      </c>
      <c r="L45" s="1017">
        <v>0</v>
      </c>
    </row>
    <row r="46" spans="1:12" ht="18">
      <c r="A46" s="1014">
        <v>38</v>
      </c>
      <c r="B46" s="1010" t="s">
        <v>478</v>
      </c>
      <c r="C46" s="1015">
        <v>0</v>
      </c>
      <c r="D46" s="1015">
        <v>0</v>
      </c>
      <c r="E46" s="1015">
        <v>0</v>
      </c>
      <c r="F46" s="1015">
        <v>0</v>
      </c>
      <c r="G46" s="1015">
        <v>0</v>
      </c>
      <c r="H46" s="1015">
        <v>0</v>
      </c>
      <c r="I46" s="1015">
        <v>0</v>
      </c>
      <c r="J46" s="1015">
        <v>0</v>
      </c>
      <c r="K46" s="1015">
        <v>0</v>
      </c>
      <c r="L46" s="1017">
        <v>0</v>
      </c>
    </row>
    <row r="47" spans="1:12" ht="18">
      <c r="A47" s="1014">
        <v>39</v>
      </c>
      <c r="B47" s="1010" t="s">
        <v>479</v>
      </c>
      <c r="C47" s="1015">
        <v>0</v>
      </c>
      <c r="D47" s="1015">
        <v>0</v>
      </c>
      <c r="E47" s="1015">
        <v>0</v>
      </c>
      <c r="F47" s="1015">
        <v>0</v>
      </c>
      <c r="G47" s="1015">
        <v>0</v>
      </c>
      <c r="H47" s="1015">
        <v>0</v>
      </c>
      <c r="I47" s="1015">
        <v>0</v>
      </c>
      <c r="J47" s="1015">
        <v>0</v>
      </c>
      <c r="K47" s="1015">
        <v>0</v>
      </c>
      <c r="L47" s="1017">
        <v>0</v>
      </c>
    </row>
    <row r="48" spans="1:12" ht="18">
      <c r="A48" s="1009">
        <v>40</v>
      </c>
      <c r="B48" s="1010" t="s">
        <v>480</v>
      </c>
      <c r="C48" s="1015">
        <v>0</v>
      </c>
      <c r="D48" s="1015">
        <v>0</v>
      </c>
      <c r="E48" s="1015">
        <v>0</v>
      </c>
      <c r="F48" s="1015">
        <v>32</v>
      </c>
      <c r="G48" s="1015">
        <v>957</v>
      </c>
      <c r="H48" s="1015">
        <v>0</v>
      </c>
      <c r="I48" s="1015">
        <v>100500</v>
      </c>
      <c r="J48" s="1021">
        <v>0</v>
      </c>
      <c r="K48" s="1015">
        <v>0</v>
      </c>
      <c r="L48" s="1017">
        <v>0</v>
      </c>
    </row>
    <row r="49" spans="1:12" ht="18">
      <c r="A49" s="1014">
        <v>41</v>
      </c>
      <c r="B49" s="1010" t="s">
        <v>481</v>
      </c>
      <c r="C49" s="1015">
        <v>2905</v>
      </c>
      <c r="D49" s="1015">
        <v>2905</v>
      </c>
      <c r="E49" s="1015">
        <v>0</v>
      </c>
      <c r="F49" s="1015">
        <v>96</v>
      </c>
      <c r="G49" s="1015">
        <v>4216</v>
      </c>
      <c r="H49" s="1015">
        <v>0</v>
      </c>
      <c r="I49" s="1015">
        <v>50592</v>
      </c>
      <c r="J49" s="1015">
        <v>0</v>
      </c>
      <c r="K49" s="1015">
        <v>0</v>
      </c>
      <c r="L49" s="1017">
        <v>0</v>
      </c>
    </row>
    <row r="50" spans="1:12" ht="18">
      <c r="A50" s="1014">
        <v>42</v>
      </c>
      <c r="B50" s="1010" t="s">
        <v>482</v>
      </c>
      <c r="C50" s="1015">
        <v>2128</v>
      </c>
      <c r="D50" s="1015">
        <v>0</v>
      </c>
      <c r="E50" s="1015">
        <v>0</v>
      </c>
      <c r="F50" s="1015">
        <v>82</v>
      </c>
      <c r="G50" s="1015">
        <v>3707</v>
      </c>
      <c r="H50" s="1015">
        <v>0</v>
      </c>
      <c r="I50" s="1015">
        <v>0.28999999999999998</v>
      </c>
      <c r="J50" s="1015">
        <v>0</v>
      </c>
      <c r="K50" s="1015">
        <v>0</v>
      </c>
      <c r="L50" s="1017">
        <v>0</v>
      </c>
    </row>
    <row r="51" spans="1:12" ht="18">
      <c r="A51" s="1009">
        <v>43</v>
      </c>
      <c r="B51" s="1010" t="s">
        <v>483</v>
      </c>
      <c r="C51" s="1015">
        <v>0</v>
      </c>
      <c r="D51" s="1015">
        <v>0</v>
      </c>
      <c r="E51" s="1015">
        <v>0</v>
      </c>
      <c r="F51" s="1015">
        <v>0</v>
      </c>
      <c r="G51" s="1015">
        <v>0</v>
      </c>
      <c r="H51" s="1015">
        <v>0</v>
      </c>
      <c r="I51" s="1015">
        <v>0</v>
      </c>
      <c r="J51" s="1015">
        <v>0</v>
      </c>
      <c r="K51" s="1015">
        <v>0</v>
      </c>
      <c r="L51" s="1017">
        <v>0</v>
      </c>
    </row>
    <row r="52" spans="1:12" ht="18">
      <c r="A52" s="1014">
        <v>44</v>
      </c>
      <c r="B52" s="1010" t="s">
        <v>484</v>
      </c>
      <c r="C52" s="1015">
        <v>0</v>
      </c>
      <c r="D52" s="1015">
        <v>0</v>
      </c>
      <c r="E52" s="1015">
        <v>0</v>
      </c>
      <c r="F52" s="1015">
        <v>0</v>
      </c>
      <c r="G52" s="1015">
        <v>0</v>
      </c>
      <c r="H52" s="1015">
        <v>0</v>
      </c>
      <c r="I52" s="1015">
        <v>0</v>
      </c>
      <c r="J52" s="1015">
        <v>0</v>
      </c>
      <c r="K52" s="1015">
        <v>0</v>
      </c>
      <c r="L52" s="1017">
        <v>0</v>
      </c>
    </row>
    <row r="53" spans="1:12" ht="18">
      <c r="A53" s="1014">
        <v>45</v>
      </c>
      <c r="B53" s="1010" t="s">
        <v>485</v>
      </c>
      <c r="C53" s="1015">
        <v>0</v>
      </c>
      <c r="D53" s="1015">
        <v>0</v>
      </c>
      <c r="E53" s="1015">
        <v>0</v>
      </c>
      <c r="F53" s="1015">
        <v>2277</v>
      </c>
      <c r="G53" s="1015">
        <v>66910</v>
      </c>
      <c r="H53" s="1015">
        <v>0</v>
      </c>
      <c r="I53" s="1015">
        <v>18.47</v>
      </c>
      <c r="J53" s="1015">
        <v>0</v>
      </c>
      <c r="K53" s="1015">
        <v>0</v>
      </c>
      <c r="L53" s="1017">
        <v>0</v>
      </c>
    </row>
    <row r="54" spans="1:12" ht="18">
      <c r="A54" s="1009">
        <v>46</v>
      </c>
      <c r="B54" s="1010" t="s">
        <v>486</v>
      </c>
      <c r="C54" s="1015">
        <v>0</v>
      </c>
      <c r="D54" s="1015">
        <v>0</v>
      </c>
      <c r="E54" s="1015">
        <v>0</v>
      </c>
      <c r="F54" s="1015">
        <v>0</v>
      </c>
      <c r="G54" s="1015">
        <v>0</v>
      </c>
      <c r="H54" s="1015">
        <v>0</v>
      </c>
      <c r="I54" s="1015">
        <v>0</v>
      </c>
      <c r="J54" s="1015">
        <v>0</v>
      </c>
      <c r="K54" s="1015">
        <v>0</v>
      </c>
      <c r="L54" s="1017">
        <v>0</v>
      </c>
    </row>
    <row r="55" spans="1:12" ht="18">
      <c r="A55" s="1014">
        <v>47</v>
      </c>
      <c r="B55" s="1010" t="s">
        <v>487</v>
      </c>
      <c r="C55" s="1015">
        <v>2031</v>
      </c>
      <c r="D55" s="1015">
        <v>0</v>
      </c>
      <c r="E55" s="1015">
        <v>0</v>
      </c>
      <c r="F55" s="1015">
        <v>0</v>
      </c>
      <c r="G55" s="1015">
        <v>0</v>
      </c>
      <c r="H55" s="1015">
        <v>0</v>
      </c>
      <c r="I55" s="1015">
        <v>0</v>
      </c>
      <c r="J55" s="1015">
        <v>0</v>
      </c>
      <c r="K55" s="1015">
        <v>0</v>
      </c>
      <c r="L55" s="1017">
        <v>0</v>
      </c>
    </row>
    <row r="56" spans="1:12" ht="18">
      <c r="A56" s="1014">
        <v>48</v>
      </c>
      <c r="B56" s="1010" t="s">
        <v>671</v>
      </c>
      <c r="C56" s="1015">
        <v>0</v>
      </c>
      <c r="D56" s="1015">
        <v>0</v>
      </c>
      <c r="E56" s="1015">
        <v>0</v>
      </c>
      <c r="F56" s="1015">
        <v>0</v>
      </c>
      <c r="G56" s="1015">
        <v>0</v>
      </c>
      <c r="H56" s="1015">
        <v>0</v>
      </c>
      <c r="I56" s="1015">
        <v>0</v>
      </c>
      <c r="J56" s="1015">
        <v>0</v>
      </c>
      <c r="K56" s="1015">
        <v>0</v>
      </c>
      <c r="L56" s="1017">
        <v>0</v>
      </c>
    </row>
    <row r="57" spans="1:12" ht="18">
      <c r="A57" s="1009">
        <v>49</v>
      </c>
      <c r="B57" s="1010" t="s">
        <v>672</v>
      </c>
      <c r="C57" s="1015">
        <v>0</v>
      </c>
      <c r="D57" s="1015">
        <v>0</v>
      </c>
      <c r="E57" s="1015">
        <v>0</v>
      </c>
      <c r="F57" s="1015">
        <v>0</v>
      </c>
      <c r="G57" s="1015">
        <v>0</v>
      </c>
      <c r="H57" s="1015">
        <v>0</v>
      </c>
      <c r="I57" s="1015">
        <v>0</v>
      </c>
      <c r="J57" s="1015">
        <v>0</v>
      </c>
      <c r="K57" s="1015">
        <v>0</v>
      </c>
      <c r="L57" s="1017">
        <v>0</v>
      </c>
    </row>
    <row r="58" spans="1:12" ht="18">
      <c r="A58" s="1014">
        <v>50</v>
      </c>
      <c r="B58" s="1010" t="s">
        <v>488</v>
      </c>
      <c r="C58" s="1015">
        <v>0</v>
      </c>
      <c r="D58" s="1015">
        <v>0</v>
      </c>
      <c r="E58" s="1015">
        <v>0</v>
      </c>
      <c r="F58" s="1015">
        <v>0</v>
      </c>
      <c r="G58" s="1015">
        <v>0</v>
      </c>
      <c r="H58" s="1015">
        <v>0</v>
      </c>
      <c r="I58" s="1015">
        <v>0</v>
      </c>
      <c r="J58" s="1015">
        <v>0</v>
      </c>
      <c r="K58" s="1015">
        <v>0</v>
      </c>
      <c r="L58" s="1017">
        <v>0</v>
      </c>
    </row>
    <row r="59" spans="1:12" ht="18">
      <c r="A59" s="1014">
        <v>51</v>
      </c>
      <c r="B59" s="1010" t="s">
        <v>673</v>
      </c>
      <c r="C59" s="1015">
        <v>21</v>
      </c>
      <c r="D59" s="1015">
        <v>1934</v>
      </c>
      <c r="E59" s="1015">
        <v>0.22</v>
      </c>
      <c r="F59" s="1015">
        <v>0</v>
      </c>
      <c r="G59" s="1015">
        <v>0</v>
      </c>
      <c r="H59" s="1015">
        <v>0</v>
      </c>
      <c r="I59" s="1015">
        <v>0</v>
      </c>
      <c r="J59" s="1015">
        <v>0</v>
      </c>
      <c r="K59" s="1015">
        <v>0</v>
      </c>
      <c r="L59" s="1017">
        <v>0</v>
      </c>
    </row>
    <row r="60" spans="1:12" ht="15.75">
      <c r="A60" s="1520" t="s">
        <v>9</v>
      </c>
      <c r="B60" s="1520"/>
      <c r="C60" s="1022">
        <f t="shared" ref="C60:L60" si="0">SUM(C9:C59)</f>
        <v>14439</v>
      </c>
      <c r="D60" s="1022">
        <f t="shared" si="0"/>
        <v>12098</v>
      </c>
      <c r="E60" s="1022">
        <f t="shared" si="0"/>
        <v>116871.59</v>
      </c>
      <c r="F60" s="1022">
        <f t="shared" si="0"/>
        <v>10243</v>
      </c>
      <c r="G60" s="1022">
        <f t="shared" si="0"/>
        <v>392945</v>
      </c>
      <c r="H60" s="1022">
        <f t="shared" si="0"/>
        <v>0</v>
      </c>
      <c r="I60" s="1022">
        <f t="shared" si="0"/>
        <v>397277.41</v>
      </c>
      <c r="J60" s="1022">
        <f t="shared" si="0"/>
        <v>35645</v>
      </c>
      <c r="K60" s="1022">
        <f t="shared" si="0"/>
        <v>126.78</v>
      </c>
      <c r="L60" s="1023">
        <f t="shared" si="0"/>
        <v>17.3</v>
      </c>
    </row>
    <row r="61" spans="1:12" ht="15.75">
      <c r="A61" s="1024"/>
      <c r="B61" s="1024"/>
      <c r="C61" s="1025"/>
      <c r="D61" s="1025"/>
      <c r="E61" s="1025"/>
      <c r="F61" s="1025"/>
      <c r="G61" s="1025"/>
      <c r="H61" s="1025"/>
      <c r="I61" s="1025"/>
      <c r="J61" s="1025"/>
      <c r="K61" s="1025"/>
      <c r="L61" s="1026"/>
    </row>
    <row r="62" spans="1:12" ht="15">
      <c r="A62" s="1027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</row>
    <row r="63" spans="1:12">
      <c r="I63" s="1028"/>
      <c r="J63" s="1029" t="s">
        <v>6</v>
      </c>
      <c r="K63" s="1029"/>
    </row>
    <row r="64" spans="1:12">
      <c r="I64" s="1521" t="s">
        <v>546</v>
      </c>
      <c r="J64" s="1521"/>
      <c r="K64" s="1521"/>
    </row>
    <row r="65" spans="9:11">
      <c r="I65" s="1028"/>
      <c r="J65" s="1030" t="s">
        <v>55</v>
      </c>
      <c r="K65" s="1028"/>
    </row>
  </sheetData>
  <mergeCells count="11">
    <mergeCell ref="A60:B60"/>
    <mergeCell ref="I64:K64"/>
    <mergeCell ref="A1:K1"/>
    <mergeCell ref="A2:K2"/>
    <mergeCell ref="A4:K4"/>
    <mergeCell ref="A5:B5"/>
    <mergeCell ref="A6:A7"/>
    <mergeCell ref="B6:B7"/>
    <mergeCell ref="C6:E6"/>
    <mergeCell ref="F6:I6"/>
    <mergeCell ref="J6:L6"/>
  </mergeCells>
  <printOptions horizontalCentered="1"/>
  <pageMargins left="0.36" right="0.53" top="0.74" bottom="0.16" header="0.7" footer="0.17"/>
  <pageSetup paperSize="9" scale="77" orientation="landscape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SheetLayoutView="90" workbookViewId="0">
      <selection activeCell="O14" sqref="O14"/>
    </sheetView>
  </sheetViews>
  <sheetFormatPr defaultColWidth="9.140625" defaultRowHeight="12.75"/>
  <cols>
    <col min="1" max="1" width="5.5703125" style="12" customWidth="1"/>
    <col min="2" max="2" width="8.42578125" style="12" customWidth="1"/>
    <col min="3" max="3" width="10.5703125" style="12" customWidth="1"/>
    <col min="4" max="4" width="9.85546875" style="12" customWidth="1"/>
    <col min="5" max="5" width="8.7109375" style="12" customWidth="1"/>
    <col min="6" max="6" width="10.85546875" style="12" customWidth="1"/>
    <col min="7" max="7" width="15.85546875" style="12" customWidth="1"/>
    <col min="8" max="8" width="12.42578125" style="12" customWidth="1"/>
    <col min="9" max="9" width="12.140625" style="12" customWidth="1"/>
    <col min="10" max="10" width="9" style="12" customWidth="1"/>
    <col min="11" max="11" width="12" style="12" customWidth="1"/>
    <col min="12" max="12" width="17.28515625" style="12" customWidth="1"/>
    <col min="13" max="13" width="9.140625" style="12" hidden="1" customWidth="1"/>
    <col min="14" max="16384" width="9.140625" style="12"/>
  </cols>
  <sheetData>
    <row r="1" spans="1:19" customFormat="1" ht="15">
      <c r="D1" s="30"/>
      <c r="E1" s="30"/>
      <c r="F1" s="30"/>
      <c r="G1" s="30"/>
      <c r="H1" s="30"/>
      <c r="I1" s="30"/>
      <c r="J1" s="30"/>
      <c r="K1" s="30"/>
      <c r="L1" s="1208" t="s">
        <v>291</v>
      </c>
      <c r="M1" s="1208"/>
      <c r="N1" s="1208"/>
      <c r="O1" s="37"/>
      <c r="P1" s="37"/>
    </row>
    <row r="2" spans="1:19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39"/>
      <c r="N2" s="39"/>
      <c r="O2" s="39"/>
      <c r="P2" s="39"/>
    </row>
    <row r="3" spans="1:19" customFormat="1" ht="20.25">
      <c r="A3" s="1212" t="s">
        <v>354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38"/>
      <c r="N3" s="38"/>
      <c r="O3" s="38"/>
      <c r="P3" s="38"/>
    </row>
    <row r="4" spans="1:19" customFormat="1" ht="10.5" customHeight="1"/>
    <row r="5" spans="1:19" ht="19.5" customHeight="1">
      <c r="A5" s="1211" t="s">
        <v>367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</row>
    <row r="6" spans="1:19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9">
      <c r="A7" s="1151" t="s">
        <v>96</v>
      </c>
      <c r="B7" s="1151"/>
      <c r="F7" s="1203" t="s">
        <v>11</v>
      </c>
      <c r="G7" s="1203"/>
      <c r="H7" s="1203"/>
      <c r="I7" s="1203"/>
      <c r="J7" s="1203"/>
      <c r="K7" s="1203"/>
      <c r="L7" s="1203"/>
    </row>
    <row r="8" spans="1:19">
      <c r="A8" s="11"/>
      <c r="F8" s="13"/>
      <c r="G8" s="83"/>
      <c r="H8" s="83"/>
      <c r="I8" s="1207" t="s">
        <v>363</v>
      </c>
      <c r="J8" s="1207"/>
      <c r="K8" s="1207"/>
      <c r="L8" s="1207"/>
    </row>
    <row r="9" spans="1:19" s="11" customFormat="1">
      <c r="A9" s="1204" t="s">
        <v>1</v>
      </c>
      <c r="B9" s="1204" t="s">
        <v>2</v>
      </c>
      <c r="C9" s="1205" t="s">
        <v>16</v>
      </c>
      <c r="D9" s="1206"/>
      <c r="E9" s="1206"/>
      <c r="F9" s="1206"/>
      <c r="G9" s="1206"/>
      <c r="H9" s="1205" t="s">
        <v>17</v>
      </c>
      <c r="I9" s="1206"/>
      <c r="J9" s="1206"/>
      <c r="K9" s="1206"/>
      <c r="L9" s="1206"/>
      <c r="R9" s="24"/>
      <c r="S9" s="25"/>
    </row>
    <row r="10" spans="1:19" s="11" customFormat="1" ht="63.75">
      <c r="A10" s="1204"/>
      <c r="B10" s="1204"/>
      <c r="C10" s="5" t="s">
        <v>361</v>
      </c>
      <c r="D10" s="5" t="s">
        <v>364</v>
      </c>
      <c r="E10" s="5" t="s">
        <v>41</v>
      </c>
      <c r="F10" s="5" t="s">
        <v>42</v>
      </c>
      <c r="G10" s="5" t="s">
        <v>248</v>
      </c>
      <c r="H10" s="5" t="s">
        <v>361</v>
      </c>
      <c r="I10" s="5" t="s">
        <v>364</v>
      </c>
      <c r="J10" s="5" t="s">
        <v>41</v>
      </c>
      <c r="K10" s="5" t="s">
        <v>42</v>
      </c>
      <c r="L10" s="5" t="s">
        <v>249</v>
      </c>
    </row>
    <row r="11" spans="1:19" s="11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5">
        <v>1</v>
      </c>
      <c r="B12" s="16"/>
      <c r="C12" s="16"/>
      <c r="D12" s="16"/>
      <c r="E12" s="16"/>
      <c r="F12" s="16"/>
      <c r="G12" s="16"/>
      <c r="H12" s="23"/>
      <c r="I12" s="23"/>
      <c r="J12" s="23"/>
      <c r="K12" s="23"/>
      <c r="L12" s="16"/>
    </row>
    <row r="13" spans="1:19">
      <c r="A13" s="15">
        <v>2</v>
      </c>
      <c r="B13" s="16"/>
      <c r="C13" s="16"/>
      <c r="D13" s="16"/>
      <c r="E13" s="16"/>
      <c r="F13" s="16"/>
      <c r="G13" s="16"/>
      <c r="H13" s="23"/>
      <c r="I13" s="23"/>
      <c r="J13" s="23"/>
      <c r="K13" s="23"/>
      <c r="L13" s="16"/>
    </row>
    <row r="14" spans="1:19">
      <c r="A14" s="15">
        <v>3</v>
      </c>
      <c r="B14" s="16"/>
      <c r="C14" s="16"/>
      <c r="D14" s="16"/>
      <c r="E14" s="16"/>
      <c r="F14" s="16"/>
      <c r="G14" s="16"/>
      <c r="H14" s="23"/>
      <c r="I14" s="23"/>
      <c r="J14" s="23"/>
      <c r="K14" s="23"/>
      <c r="L14" s="16"/>
    </row>
    <row r="15" spans="1:19">
      <c r="A15" s="15">
        <v>4</v>
      </c>
      <c r="B15" s="16"/>
      <c r="C15" s="16"/>
      <c r="D15" s="16"/>
      <c r="E15" s="16"/>
      <c r="F15" s="16"/>
      <c r="G15" s="16"/>
      <c r="H15" s="23"/>
      <c r="I15" s="23"/>
      <c r="J15" s="23"/>
      <c r="K15" s="23"/>
      <c r="L15" s="16"/>
    </row>
    <row r="16" spans="1:19">
      <c r="A16" s="15">
        <v>5</v>
      </c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16"/>
    </row>
    <row r="17" spans="1:12">
      <c r="A17" s="15">
        <v>6</v>
      </c>
      <c r="B17" s="16"/>
      <c r="C17" s="16"/>
      <c r="D17" s="16"/>
      <c r="E17" s="16"/>
      <c r="F17" s="16"/>
      <c r="G17" s="16"/>
      <c r="H17" s="23"/>
      <c r="I17" s="23"/>
      <c r="J17" s="23"/>
      <c r="K17" s="23"/>
      <c r="L17" s="16"/>
    </row>
    <row r="18" spans="1:12">
      <c r="A18" s="15">
        <v>7</v>
      </c>
      <c r="B18" s="16"/>
      <c r="C18" s="16"/>
      <c r="D18" s="16"/>
      <c r="E18" s="16"/>
      <c r="F18" s="16"/>
      <c r="G18" s="16"/>
      <c r="H18" s="23"/>
      <c r="I18" s="23"/>
      <c r="J18" s="23"/>
      <c r="K18" s="23"/>
      <c r="L18" s="16"/>
    </row>
    <row r="19" spans="1:12">
      <c r="A19" s="15">
        <v>8</v>
      </c>
      <c r="B19" s="16"/>
      <c r="C19" s="16"/>
      <c r="D19" s="16"/>
      <c r="E19" s="16"/>
      <c r="F19" s="16"/>
      <c r="G19" s="16"/>
      <c r="H19" s="23"/>
      <c r="I19" s="23"/>
      <c r="J19" s="23"/>
      <c r="K19" s="23"/>
      <c r="L19" s="16"/>
    </row>
    <row r="20" spans="1:12">
      <c r="A20" s="15">
        <v>9</v>
      </c>
      <c r="B20" s="16"/>
      <c r="C20" s="16"/>
      <c r="D20" s="16"/>
      <c r="E20" s="16"/>
      <c r="F20" s="16"/>
      <c r="G20" s="16"/>
      <c r="H20" s="23"/>
      <c r="I20" s="23"/>
      <c r="J20" s="23"/>
      <c r="K20" s="23"/>
      <c r="L20" s="16"/>
    </row>
    <row r="21" spans="1:12">
      <c r="A21" s="15">
        <v>10</v>
      </c>
      <c r="B21" s="16"/>
      <c r="C21" s="16"/>
      <c r="D21" s="16"/>
      <c r="E21" s="16"/>
      <c r="F21" s="16"/>
      <c r="G21" s="16"/>
      <c r="H21" s="23"/>
      <c r="I21" s="23"/>
      <c r="J21" s="23"/>
      <c r="K21" s="23"/>
      <c r="L21" s="16"/>
    </row>
    <row r="22" spans="1:12">
      <c r="A22" s="15">
        <v>11</v>
      </c>
      <c r="B22" s="16"/>
      <c r="C22" s="16"/>
      <c r="D22" s="16"/>
      <c r="E22" s="16"/>
      <c r="F22" s="16"/>
      <c r="G22" s="16"/>
      <c r="H22" s="23"/>
      <c r="I22" s="23"/>
      <c r="J22" s="23"/>
      <c r="K22" s="23"/>
      <c r="L22" s="16"/>
    </row>
    <row r="23" spans="1:12">
      <c r="A23" s="15">
        <v>12</v>
      </c>
      <c r="B23" s="16"/>
      <c r="C23" s="16"/>
      <c r="D23" s="16"/>
      <c r="E23" s="16"/>
      <c r="F23" s="16"/>
      <c r="G23" s="16"/>
      <c r="H23" s="23"/>
      <c r="I23" s="23"/>
      <c r="J23" s="23"/>
      <c r="K23" s="23"/>
      <c r="L23" s="16"/>
    </row>
    <row r="24" spans="1:12">
      <c r="A24" s="15">
        <v>13</v>
      </c>
      <c r="B24" s="16"/>
      <c r="C24" s="16"/>
      <c r="D24" s="16"/>
      <c r="E24" s="16"/>
      <c r="F24" s="16"/>
      <c r="G24" s="16"/>
      <c r="H24" s="23"/>
      <c r="I24" s="23"/>
      <c r="J24" s="23"/>
      <c r="K24" s="23"/>
      <c r="L24" s="16"/>
    </row>
    <row r="25" spans="1:12">
      <c r="A25" s="15">
        <v>14</v>
      </c>
      <c r="B25" s="16"/>
      <c r="C25" s="16"/>
      <c r="D25" s="16"/>
      <c r="E25" s="16"/>
      <c r="F25" s="16"/>
      <c r="G25" s="16"/>
      <c r="H25" s="23"/>
      <c r="I25" s="23"/>
      <c r="J25" s="23"/>
      <c r="K25" s="23"/>
      <c r="L25" s="16"/>
    </row>
    <row r="26" spans="1:12">
      <c r="A26" s="17" t="s">
        <v>3</v>
      </c>
      <c r="B26" s="16"/>
      <c r="C26" s="16"/>
      <c r="D26" s="16"/>
      <c r="E26" s="16"/>
      <c r="F26" s="16"/>
      <c r="G26" s="16"/>
      <c r="H26" s="23"/>
      <c r="I26" s="23"/>
      <c r="J26" s="23"/>
      <c r="K26" s="23"/>
      <c r="L26" s="16"/>
    </row>
    <row r="27" spans="1:12">
      <c r="A27" s="17" t="s">
        <v>3</v>
      </c>
      <c r="B27" s="16"/>
      <c r="C27" s="16"/>
      <c r="D27" s="16"/>
      <c r="E27" s="16"/>
      <c r="F27" s="16"/>
      <c r="G27" s="16"/>
      <c r="H27" s="23"/>
      <c r="I27" s="23"/>
      <c r="J27" s="23"/>
      <c r="K27" s="23"/>
      <c r="L27" s="16"/>
    </row>
    <row r="28" spans="1:12">
      <c r="A28" s="3" t="s">
        <v>9</v>
      </c>
      <c r="B28" s="16"/>
      <c r="C28" s="16"/>
      <c r="D28" s="16"/>
      <c r="E28" s="16"/>
      <c r="F28" s="16"/>
      <c r="G28" s="16"/>
      <c r="H28" s="23"/>
      <c r="I28" s="23"/>
      <c r="J28" s="23"/>
      <c r="K28" s="23"/>
      <c r="L28" s="16"/>
    </row>
    <row r="29" spans="1:12">
      <c r="A29" s="19" t="s">
        <v>247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>
      <c r="A30" s="18" t="s">
        <v>246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3" ht="14.25" customHeight="1">
      <c r="A33" s="1153" t="s">
        <v>6</v>
      </c>
      <c r="B33" s="1153"/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</row>
    <row r="34" spans="1:13">
      <c r="A34" s="1153" t="s">
        <v>7</v>
      </c>
      <c r="B34" s="1153"/>
      <c r="C34" s="1153"/>
      <c r="D34" s="1153"/>
      <c r="E34" s="1153"/>
      <c r="F34" s="1153"/>
      <c r="G34" s="1153"/>
      <c r="H34" s="1153"/>
      <c r="I34" s="1153"/>
      <c r="J34" s="1153"/>
      <c r="K34" s="1153"/>
      <c r="L34" s="1153"/>
    </row>
    <row r="35" spans="1:13">
      <c r="A35" s="1153" t="s">
        <v>10</v>
      </c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</row>
    <row r="36" spans="1:13">
      <c r="A36" s="11" t="s">
        <v>13</v>
      </c>
      <c r="B36" s="11"/>
      <c r="C36" s="11"/>
      <c r="D36" s="11"/>
      <c r="E36" s="11"/>
      <c r="F36" s="11"/>
      <c r="J36" s="1151" t="s">
        <v>55</v>
      </c>
      <c r="K36" s="1151"/>
      <c r="L36" s="1151"/>
      <c r="M36" s="1151"/>
    </row>
    <row r="37" spans="1:13">
      <c r="A37" s="11"/>
    </row>
    <row r="38" spans="1:13">
      <c r="A38" s="1202"/>
      <c r="B38" s="1202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</row>
  </sheetData>
  <mergeCells count="16"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  <mergeCell ref="L1:N1"/>
    <mergeCell ref="A2:L2"/>
    <mergeCell ref="A3:L3"/>
    <mergeCell ref="A5:L5"/>
    <mergeCell ref="A7:B7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7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view="pageBreakPreview" zoomScale="115" zoomScaleSheetLayoutView="115" workbookViewId="0">
      <pane ySplit="8" topLeftCell="A45" activePane="bottomLeft" state="frozen"/>
      <selection pane="bottomLeft" activeCell="A60" sqref="A60:XFD60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0.42578125" bestFit="1" customWidth="1"/>
    <col min="6" max="6" width="13.28515625" customWidth="1"/>
    <col min="7" max="7" width="13.7109375" customWidth="1"/>
    <col min="8" max="8" width="10.28515625" customWidth="1"/>
    <col min="9" max="9" width="15.5703125" customWidth="1"/>
    <col min="10" max="10" width="12.42578125" customWidth="1"/>
    <col min="11" max="11" width="11.7109375" bestFit="1" customWidth="1"/>
  </cols>
  <sheetData>
    <row r="1" spans="1:11" ht="18">
      <c r="A1" s="1261" t="s">
        <v>0</v>
      </c>
      <c r="B1" s="1261"/>
      <c r="C1" s="1261"/>
      <c r="D1" s="1261"/>
      <c r="E1" s="1261"/>
      <c r="F1" s="1261"/>
      <c r="G1" s="1261"/>
      <c r="H1" s="1261"/>
      <c r="I1" s="485"/>
      <c r="J1" s="485"/>
      <c r="K1" s="225" t="s">
        <v>331</v>
      </c>
    </row>
    <row r="2" spans="1:11" ht="21">
      <c r="A2" s="1262" t="s">
        <v>507</v>
      </c>
      <c r="B2" s="1262"/>
      <c r="C2" s="1262"/>
      <c r="D2" s="1262"/>
      <c r="E2" s="1262"/>
      <c r="F2" s="1262"/>
      <c r="G2" s="1262"/>
      <c r="H2" s="1262"/>
      <c r="I2" s="486"/>
      <c r="J2" s="486"/>
    </row>
    <row r="3" spans="1:11" ht="15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1" ht="18">
      <c r="A4" s="1261" t="s">
        <v>330</v>
      </c>
      <c r="B4" s="1261"/>
      <c r="C4" s="1261"/>
      <c r="D4" s="1261"/>
      <c r="E4" s="1261"/>
      <c r="F4" s="1261"/>
      <c r="G4" s="1261"/>
      <c r="H4" s="1261"/>
      <c r="I4" s="485"/>
      <c r="J4" s="485"/>
    </row>
    <row r="5" spans="1:11" ht="15">
      <c r="A5" s="183" t="s">
        <v>163</v>
      </c>
      <c r="B5" s="183"/>
      <c r="C5" s="183"/>
      <c r="D5" s="183"/>
      <c r="E5" s="183"/>
      <c r="F5" s="183"/>
      <c r="G5" s="1525" t="s">
        <v>523</v>
      </c>
      <c r="H5" s="1525"/>
      <c r="I5" s="1525"/>
      <c r="J5" s="1525"/>
      <c r="K5" s="1525"/>
    </row>
    <row r="6" spans="1:11" ht="21.75" customHeight="1">
      <c r="A6" s="1263" t="s">
        <v>1</v>
      </c>
      <c r="B6" s="1263" t="s">
        <v>29</v>
      </c>
      <c r="C6" s="1205" t="s">
        <v>314</v>
      </c>
      <c r="D6" s="1206"/>
      <c r="E6" s="1244"/>
      <c r="F6" s="1205" t="s">
        <v>317</v>
      </c>
      <c r="G6" s="1206"/>
      <c r="H6" s="1244"/>
      <c r="I6" s="1232" t="s">
        <v>396</v>
      </c>
      <c r="J6" s="1232" t="s">
        <v>395</v>
      </c>
      <c r="K6" s="1232" t="s">
        <v>49</v>
      </c>
    </row>
    <row r="7" spans="1:11" ht="29.25" customHeight="1">
      <c r="A7" s="1264"/>
      <c r="B7" s="1264"/>
      <c r="C7" s="468" t="s">
        <v>313</v>
      </c>
      <c r="D7" s="468" t="s">
        <v>315</v>
      </c>
      <c r="E7" s="468" t="s">
        <v>316</v>
      </c>
      <c r="F7" s="468" t="s">
        <v>313</v>
      </c>
      <c r="G7" s="468" t="s">
        <v>315</v>
      </c>
      <c r="H7" s="468" t="s">
        <v>316</v>
      </c>
      <c r="I7" s="1233"/>
      <c r="J7" s="1233"/>
      <c r="K7" s="1233"/>
    </row>
    <row r="8" spans="1:11" ht="15">
      <c r="A8" s="267">
        <v>1</v>
      </c>
      <c r="B8" s="267">
        <v>2</v>
      </c>
      <c r="C8" s="267">
        <v>3</v>
      </c>
      <c r="D8" s="267">
        <v>4</v>
      </c>
      <c r="E8" s="267">
        <v>5</v>
      </c>
      <c r="F8" s="267">
        <v>6</v>
      </c>
      <c r="G8" s="267">
        <v>7</v>
      </c>
      <c r="H8" s="267">
        <v>8</v>
      </c>
      <c r="I8" s="267">
        <v>9</v>
      </c>
      <c r="J8" s="267">
        <v>10</v>
      </c>
      <c r="K8" s="267">
        <v>11</v>
      </c>
    </row>
    <row r="9" spans="1:11" ht="15">
      <c r="A9" s="266">
        <v>1</v>
      </c>
      <c r="B9" s="557" t="s">
        <v>501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5">
      <c r="A10" s="266">
        <v>2</v>
      </c>
      <c r="B10" s="557" t="s">
        <v>445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>
      <c r="A11" s="266">
        <v>3</v>
      </c>
      <c r="B11" s="557" t="s">
        <v>497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>
      <c r="A12" s="266">
        <v>4</v>
      </c>
      <c r="B12" s="557" t="s">
        <v>447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>
      <c r="A13" s="266">
        <v>5</v>
      </c>
      <c r="B13" s="561" t="s">
        <v>448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">
      <c r="A14" s="266">
        <v>6</v>
      </c>
      <c r="B14" s="561" t="s">
        <v>449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">
      <c r="A15" s="266">
        <v>7</v>
      </c>
      <c r="B15" s="561" t="s">
        <v>450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>
      <c r="A16" s="266">
        <v>8</v>
      </c>
      <c r="B16" s="561" t="s">
        <v>451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3" ht="15">
      <c r="A17" s="266">
        <v>9</v>
      </c>
      <c r="B17" s="561" t="s">
        <v>452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M17" t="s">
        <v>4</v>
      </c>
    </row>
    <row r="18" spans="1:13" ht="15">
      <c r="A18" s="266">
        <v>10</v>
      </c>
      <c r="B18" s="561" t="s">
        <v>453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3" ht="15">
      <c r="A19" s="266">
        <v>11</v>
      </c>
      <c r="B19" s="561" t="s">
        <v>454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3" ht="15">
      <c r="A20" s="266">
        <v>12</v>
      </c>
      <c r="B20" s="561" t="s">
        <v>455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3" ht="15">
      <c r="A21" s="266">
        <v>13</v>
      </c>
      <c r="B21" s="561" t="s">
        <v>456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3" ht="15">
      <c r="A22" s="266">
        <v>14</v>
      </c>
      <c r="B22" s="561" t="s">
        <v>457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3" ht="15">
      <c r="A23" s="266">
        <v>15</v>
      </c>
      <c r="B23" s="561" t="s">
        <v>458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3" ht="15">
      <c r="A24" s="266">
        <v>16</v>
      </c>
      <c r="B24" s="561" t="s">
        <v>459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3" ht="15">
      <c r="A25" s="266">
        <v>17</v>
      </c>
      <c r="B25" s="561" t="s">
        <v>460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3" ht="15">
      <c r="A26" s="266">
        <v>18</v>
      </c>
      <c r="B26" s="561" t="s">
        <v>461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3" ht="15">
      <c r="A27" s="266">
        <v>19</v>
      </c>
      <c r="B27" s="561" t="s">
        <v>462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3" ht="15">
      <c r="A28" s="266">
        <v>20</v>
      </c>
      <c r="B28" s="561" t="s">
        <v>463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3" ht="15">
      <c r="A29" s="266">
        <v>21</v>
      </c>
      <c r="B29" s="561" t="s">
        <v>464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3" ht="15">
      <c r="A30" s="266">
        <v>22</v>
      </c>
      <c r="B30" s="561" t="s">
        <v>465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3" ht="15">
      <c r="A31" s="266">
        <v>23</v>
      </c>
      <c r="B31" s="561" t="s">
        <v>466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3" ht="15">
      <c r="A32" s="266">
        <v>24</v>
      </c>
      <c r="B32" s="561" t="s">
        <v>489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">
      <c r="A33" s="266">
        <v>25</v>
      </c>
      <c r="B33" s="561" t="s">
        <v>467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5">
      <c r="A34" s="266">
        <v>26</v>
      </c>
      <c r="B34" s="561" t="s">
        <v>468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5">
      <c r="A35" s="266">
        <v>27</v>
      </c>
      <c r="B35" s="561" t="s">
        <v>469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 ht="15">
      <c r="A36" s="266">
        <v>28</v>
      </c>
      <c r="B36" s="561" t="s">
        <v>470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15">
      <c r="A37" s="266">
        <v>29</v>
      </c>
      <c r="B37" s="561" t="s">
        <v>490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5">
      <c r="A38" s="266">
        <v>30</v>
      </c>
      <c r="B38" s="561" t="s">
        <v>471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5">
      <c r="A39" s="266">
        <v>31</v>
      </c>
      <c r="B39" s="561" t="s">
        <v>472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5">
      <c r="A40" s="266">
        <v>32</v>
      </c>
      <c r="B40" s="561" t="s">
        <v>473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ht="15">
      <c r="A41" s="266">
        <v>33</v>
      </c>
      <c r="B41" s="561" t="s">
        <v>474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>
      <c r="A42" s="266">
        <v>34</v>
      </c>
      <c r="B42" s="561" t="s">
        <v>475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ht="15">
      <c r="A43" s="266">
        <v>35</v>
      </c>
      <c r="B43" s="561" t="s">
        <v>476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ht="15">
      <c r="A44" s="266">
        <v>36</v>
      </c>
      <c r="B44" s="561" t="s">
        <v>491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ht="15">
      <c r="A45" s="266">
        <v>37</v>
      </c>
      <c r="B45" s="561" t="s">
        <v>477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5">
      <c r="A46" s="266">
        <v>38</v>
      </c>
      <c r="B46" s="561" t="s">
        <v>478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 ht="15">
      <c r="A47" s="266">
        <v>39</v>
      </c>
      <c r="B47" s="557" t="s">
        <v>479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5">
      <c r="A48" s="266">
        <v>40</v>
      </c>
      <c r="B48" s="561" t="s">
        <v>480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>
      <c r="A49" s="266">
        <v>41</v>
      </c>
      <c r="B49" s="561" t="s">
        <v>481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5">
      <c r="A50" s="266">
        <v>42</v>
      </c>
      <c r="B50" s="561" t="s">
        <v>482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">
      <c r="A51" s="266">
        <v>43</v>
      </c>
      <c r="B51" s="561" t="s">
        <v>483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1" ht="15">
      <c r="A52" s="266">
        <v>44</v>
      </c>
      <c r="B52" s="561" t="s">
        <v>484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15">
      <c r="A53" s="266">
        <v>45</v>
      </c>
      <c r="B53" s="561" t="s">
        <v>485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5">
      <c r="A54" s="266">
        <v>46</v>
      </c>
      <c r="B54" s="561" t="s">
        <v>486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15">
      <c r="A55" s="266">
        <v>47</v>
      </c>
      <c r="B55" s="561" t="s">
        <v>487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15">
      <c r="A56" s="266">
        <v>48</v>
      </c>
      <c r="B56" s="561" t="s">
        <v>492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">
      <c r="A57" s="266">
        <v>49</v>
      </c>
      <c r="B57" s="561" t="s">
        <v>493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15">
      <c r="A58" s="266">
        <v>50</v>
      </c>
      <c r="B58" s="561" t="s">
        <v>488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15">
      <c r="A59" s="266">
        <v>51</v>
      </c>
      <c r="B59" s="561" t="s">
        <v>494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s="687" customFormat="1">
      <c r="A60" s="714" t="s">
        <v>9</v>
      </c>
      <c r="B60" s="709"/>
      <c r="C60" s="714">
        <v>0</v>
      </c>
      <c r="D60" s="714">
        <v>0</v>
      </c>
      <c r="E60" s="714">
        <v>0</v>
      </c>
      <c r="F60" s="714">
        <v>0</v>
      </c>
      <c r="G60" s="714">
        <v>0</v>
      </c>
      <c r="H60" s="714">
        <v>0</v>
      </c>
      <c r="I60" s="714">
        <v>0</v>
      </c>
      <c r="J60" s="714">
        <v>0</v>
      </c>
      <c r="K60" s="714">
        <v>0</v>
      </c>
    </row>
    <row r="63" spans="1:11" ht="12.75" customHeight="1">
      <c r="A63" s="522"/>
      <c r="B63" s="522"/>
      <c r="C63" s="522"/>
      <c r="D63" s="522"/>
      <c r="E63" s="522"/>
      <c r="F63" s="522"/>
    </row>
    <row r="64" spans="1:11" ht="12.75" customHeight="1">
      <c r="A64" s="522" t="s">
        <v>5</v>
      </c>
      <c r="B64" s="522"/>
      <c r="C64" s="522"/>
      <c r="D64" s="522"/>
      <c r="E64" s="522"/>
      <c r="F64" s="522"/>
      <c r="G64" s="1362" t="s">
        <v>6</v>
      </c>
      <c r="H64" s="1362"/>
      <c r="I64" s="1362"/>
      <c r="J64" s="1362"/>
      <c r="K64" s="1362"/>
    </row>
    <row r="65" spans="1:11" ht="12.75" customHeight="1">
      <c r="A65" s="522"/>
      <c r="B65" s="522"/>
      <c r="C65" s="522"/>
      <c r="D65" s="522"/>
      <c r="E65" s="522"/>
      <c r="F65" s="522"/>
      <c r="G65" s="1362" t="s">
        <v>7</v>
      </c>
      <c r="H65" s="1362"/>
      <c r="I65" s="1362"/>
      <c r="J65" s="1362"/>
      <c r="K65" s="1362"/>
    </row>
    <row r="66" spans="1:11" ht="12.75" customHeight="1">
      <c r="F66" s="522"/>
      <c r="H66" s="523" t="s">
        <v>56</v>
      </c>
      <c r="I66" s="523"/>
      <c r="J66" s="523"/>
    </row>
    <row r="67" spans="1:11">
      <c r="H67" s="525" t="s">
        <v>55</v>
      </c>
      <c r="I67" s="525"/>
      <c r="J67" s="525"/>
    </row>
  </sheetData>
  <mergeCells count="13">
    <mergeCell ref="K6:K7"/>
    <mergeCell ref="G64:K64"/>
    <mergeCell ref="G65:K65"/>
    <mergeCell ref="A1:H1"/>
    <mergeCell ref="A2:H2"/>
    <mergeCell ref="A4:H4"/>
    <mergeCell ref="G5:K5"/>
    <mergeCell ref="A6:A7"/>
    <mergeCell ref="B6:B7"/>
    <mergeCell ref="C6:E6"/>
    <mergeCell ref="F6:H6"/>
    <mergeCell ref="I6:I7"/>
    <mergeCell ref="J6:J7"/>
  </mergeCells>
  <printOptions horizontalCentered="1"/>
  <pageMargins left="0.32" right="0.2" top="0.23622047244094499" bottom="0" header="0.23" footer="0.22"/>
  <pageSetup paperSize="9" scale="10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1" topLeftCell="A57" activePane="bottomLeft" state="frozen"/>
      <selection pane="bottomLeft" activeCell="F63" sqref="F63"/>
    </sheetView>
  </sheetViews>
  <sheetFormatPr defaultRowHeight="12.75"/>
  <cols>
    <col min="1" max="1" width="5.7109375" style="367" customWidth="1"/>
    <col min="2" max="2" width="15" style="367" customWidth="1"/>
    <col min="3" max="3" width="10.85546875" style="367" customWidth="1"/>
    <col min="4" max="4" width="9.85546875" style="367" customWidth="1"/>
    <col min="5" max="5" width="10.42578125" style="367" customWidth="1"/>
    <col min="6" max="6" width="14" style="367" customWidth="1"/>
    <col min="7" max="7" width="12.28515625" style="367" customWidth="1"/>
    <col min="8" max="8" width="11.85546875" style="367" customWidth="1"/>
    <col min="9" max="9" width="10.7109375" style="367" customWidth="1"/>
    <col min="10" max="10" width="11" style="367" customWidth="1"/>
    <col min="11" max="11" width="12.5703125" style="367" customWidth="1"/>
    <col min="12" max="12" width="13.42578125" style="367" customWidth="1"/>
    <col min="13" max="256" width="9.140625" style="367"/>
    <col min="257" max="257" width="5.7109375" style="367" customWidth="1"/>
    <col min="258" max="258" width="15" style="367" customWidth="1"/>
    <col min="259" max="259" width="10.85546875" style="367" customWidth="1"/>
    <col min="260" max="260" width="9.85546875" style="367" customWidth="1"/>
    <col min="261" max="261" width="10.42578125" style="367" customWidth="1"/>
    <col min="262" max="262" width="14" style="367" customWidth="1"/>
    <col min="263" max="263" width="12.28515625" style="367" customWidth="1"/>
    <col min="264" max="264" width="11.85546875" style="367" customWidth="1"/>
    <col min="265" max="265" width="10.7109375" style="367" customWidth="1"/>
    <col min="266" max="266" width="11" style="367" customWidth="1"/>
    <col min="267" max="267" width="12.5703125" style="367" customWidth="1"/>
    <col min="268" max="268" width="13.42578125" style="367" customWidth="1"/>
    <col min="269" max="512" width="9.140625" style="367"/>
    <col min="513" max="513" width="5.7109375" style="367" customWidth="1"/>
    <col min="514" max="514" width="15" style="367" customWidth="1"/>
    <col min="515" max="515" width="10.85546875" style="367" customWidth="1"/>
    <col min="516" max="516" width="9.85546875" style="367" customWidth="1"/>
    <col min="517" max="517" width="10.42578125" style="367" customWidth="1"/>
    <col min="518" max="518" width="14" style="367" customWidth="1"/>
    <col min="519" max="519" width="12.28515625" style="367" customWidth="1"/>
    <col min="520" max="520" width="11.85546875" style="367" customWidth="1"/>
    <col min="521" max="521" width="10.7109375" style="367" customWidth="1"/>
    <col min="522" max="522" width="11" style="367" customWidth="1"/>
    <col min="523" max="523" width="12.5703125" style="367" customWidth="1"/>
    <col min="524" max="524" width="13.42578125" style="367" customWidth="1"/>
    <col min="525" max="768" width="9.140625" style="367"/>
    <col min="769" max="769" width="5.7109375" style="367" customWidth="1"/>
    <col min="770" max="770" width="15" style="367" customWidth="1"/>
    <col min="771" max="771" width="10.85546875" style="367" customWidth="1"/>
    <col min="772" max="772" width="9.85546875" style="367" customWidth="1"/>
    <col min="773" max="773" width="10.42578125" style="367" customWidth="1"/>
    <col min="774" max="774" width="14" style="367" customWidth="1"/>
    <col min="775" max="775" width="12.28515625" style="367" customWidth="1"/>
    <col min="776" max="776" width="11.85546875" style="367" customWidth="1"/>
    <col min="777" max="777" width="10.7109375" style="367" customWidth="1"/>
    <col min="778" max="778" width="11" style="367" customWidth="1"/>
    <col min="779" max="779" width="12.5703125" style="367" customWidth="1"/>
    <col min="780" max="780" width="13.42578125" style="367" customWidth="1"/>
    <col min="781" max="1024" width="9.140625" style="367"/>
    <col min="1025" max="1025" width="5.7109375" style="367" customWidth="1"/>
    <col min="1026" max="1026" width="15" style="367" customWidth="1"/>
    <col min="1027" max="1027" width="10.85546875" style="367" customWidth="1"/>
    <col min="1028" max="1028" width="9.85546875" style="367" customWidth="1"/>
    <col min="1029" max="1029" width="10.42578125" style="367" customWidth="1"/>
    <col min="1030" max="1030" width="14" style="367" customWidth="1"/>
    <col min="1031" max="1031" width="12.28515625" style="367" customWidth="1"/>
    <col min="1032" max="1032" width="11.85546875" style="367" customWidth="1"/>
    <col min="1033" max="1033" width="10.7109375" style="367" customWidth="1"/>
    <col min="1034" max="1034" width="11" style="367" customWidth="1"/>
    <col min="1035" max="1035" width="12.5703125" style="367" customWidth="1"/>
    <col min="1036" max="1036" width="13.42578125" style="367" customWidth="1"/>
    <col min="1037" max="1280" width="9.140625" style="367"/>
    <col min="1281" max="1281" width="5.7109375" style="367" customWidth="1"/>
    <col min="1282" max="1282" width="15" style="367" customWidth="1"/>
    <col min="1283" max="1283" width="10.85546875" style="367" customWidth="1"/>
    <col min="1284" max="1284" width="9.85546875" style="367" customWidth="1"/>
    <col min="1285" max="1285" width="10.42578125" style="367" customWidth="1"/>
    <col min="1286" max="1286" width="14" style="367" customWidth="1"/>
    <col min="1287" max="1287" width="12.28515625" style="367" customWidth="1"/>
    <col min="1288" max="1288" width="11.85546875" style="367" customWidth="1"/>
    <col min="1289" max="1289" width="10.7109375" style="367" customWidth="1"/>
    <col min="1290" max="1290" width="11" style="367" customWidth="1"/>
    <col min="1291" max="1291" width="12.5703125" style="367" customWidth="1"/>
    <col min="1292" max="1292" width="13.42578125" style="367" customWidth="1"/>
    <col min="1293" max="1536" width="9.140625" style="367"/>
    <col min="1537" max="1537" width="5.7109375" style="367" customWidth="1"/>
    <col min="1538" max="1538" width="15" style="367" customWidth="1"/>
    <col min="1539" max="1539" width="10.85546875" style="367" customWidth="1"/>
    <col min="1540" max="1540" width="9.85546875" style="367" customWidth="1"/>
    <col min="1541" max="1541" width="10.42578125" style="367" customWidth="1"/>
    <col min="1542" max="1542" width="14" style="367" customWidth="1"/>
    <col min="1543" max="1543" width="12.28515625" style="367" customWidth="1"/>
    <col min="1544" max="1544" width="11.85546875" style="367" customWidth="1"/>
    <col min="1545" max="1545" width="10.7109375" style="367" customWidth="1"/>
    <col min="1546" max="1546" width="11" style="367" customWidth="1"/>
    <col min="1547" max="1547" width="12.5703125" style="367" customWidth="1"/>
    <col min="1548" max="1548" width="13.42578125" style="367" customWidth="1"/>
    <col min="1549" max="1792" width="9.140625" style="367"/>
    <col min="1793" max="1793" width="5.7109375" style="367" customWidth="1"/>
    <col min="1794" max="1794" width="15" style="367" customWidth="1"/>
    <col min="1795" max="1795" width="10.85546875" style="367" customWidth="1"/>
    <col min="1796" max="1796" width="9.85546875" style="367" customWidth="1"/>
    <col min="1797" max="1797" width="10.42578125" style="367" customWidth="1"/>
    <col min="1798" max="1798" width="14" style="367" customWidth="1"/>
    <col min="1799" max="1799" width="12.28515625" style="367" customWidth="1"/>
    <col min="1800" max="1800" width="11.85546875" style="367" customWidth="1"/>
    <col min="1801" max="1801" width="10.7109375" style="367" customWidth="1"/>
    <col min="1802" max="1802" width="11" style="367" customWidth="1"/>
    <col min="1803" max="1803" width="12.5703125" style="367" customWidth="1"/>
    <col min="1804" max="1804" width="13.42578125" style="367" customWidth="1"/>
    <col min="1805" max="2048" width="9.140625" style="367"/>
    <col min="2049" max="2049" width="5.7109375" style="367" customWidth="1"/>
    <col min="2050" max="2050" width="15" style="367" customWidth="1"/>
    <col min="2051" max="2051" width="10.85546875" style="367" customWidth="1"/>
    <col min="2052" max="2052" width="9.85546875" style="367" customWidth="1"/>
    <col min="2053" max="2053" width="10.42578125" style="367" customWidth="1"/>
    <col min="2054" max="2054" width="14" style="367" customWidth="1"/>
    <col min="2055" max="2055" width="12.28515625" style="367" customWidth="1"/>
    <col min="2056" max="2056" width="11.85546875" style="367" customWidth="1"/>
    <col min="2057" max="2057" width="10.7109375" style="367" customWidth="1"/>
    <col min="2058" max="2058" width="11" style="367" customWidth="1"/>
    <col min="2059" max="2059" width="12.5703125" style="367" customWidth="1"/>
    <col min="2060" max="2060" width="13.42578125" style="367" customWidth="1"/>
    <col min="2061" max="2304" width="9.140625" style="367"/>
    <col min="2305" max="2305" width="5.7109375" style="367" customWidth="1"/>
    <col min="2306" max="2306" width="15" style="367" customWidth="1"/>
    <col min="2307" max="2307" width="10.85546875" style="367" customWidth="1"/>
    <col min="2308" max="2308" width="9.85546875" style="367" customWidth="1"/>
    <col min="2309" max="2309" width="10.42578125" style="367" customWidth="1"/>
    <col min="2310" max="2310" width="14" style="367" customWidth="1"/>
    <col min="2311" max="2311" width="12.28515625" style="367" customWidth="1"/>
    <col min="2312" max="2312" width="11.85546875" style="367" customWidth="1"/>
    <col min="2313" max="2313" width="10.7109375" style="367" customWidth="1"/>
    <col min="2314" max="2314" width="11" style="367" customWidth="1"/>
    <col min="2315" max="2315" width="12.5703125" style="367" customWidth="1"/>
    <col min="2316" max="2316" width="13.42578125" style="367" customWidth="1"/>
    <col min="2317" max="2560" width="9.140625" style="367"/>
    <col min="2561" max="2561" width="5.7109375" style="367" customWidth="1"/>
    <col min="2562" max="2562" width="15" style="367" customWidth="1"/>
    <col min="2563" max="2563" width="10.85546875" style="367" customWidth="1"/>
    <col min="2564" max="2564" width="9.85546875" style="367" customWidth="1"/>
    <col min="2565" max="2565" width="10.42578125" style="367" customWidth="1"/>
    <col min="2566" max="2566" width="14" style="367" customWidth="1"/>
    <col min="2567" max="2567" width="12.28515625" style="367" customWidth="1"/>
    <col min="2568" max="2568" width="11.85546875" style="367" customWidth="1"/>
    <col min="2569" max="2569" width="10.7109375" style="367" customWidth="1"/>
    <col min="2570" max="2570" width="11" style="367" customWidth="1"/>
    <col min="2571" max="2571" width="12.5703125" style="367" customWidth="1"/>
    <col min="2572" max="2572" width="13.42578125" style="367" customWidth="1"/>
    <col min="2573" max="2816" width="9.140625" style="367"/>
    <col min="2817" max="2817" width="5.7109375" style="367" customWidth="1"/>
    <col min="2818" max="2818" width="15" style="367" customWidth="1"/>
    <col min="2819" max="2819" width="10.85546875" style="367" customWidth="1"/>
    <col min="2820" max="2820" width="9.85546875" style="367" customWidth="1"/>
    <col min="2821" max="2821" width="10.42578125" style="367" customWidth="1"/>
    <col min="2822" max="2822" width="14" style="367" customWidth="1"/>
    <col min="2823" max="2823" width="12.28515625" style="367" customWidth="1"/>
    <col min="2824" max="2824" width="11.85546875" style="367" customWidth="1"/>
    <col min="2825" max="2825" width="10.7109375" style="367" customWidth="1"/>
    <col min="2826" max="2826" width="11" style="367" customWidth="1"/>
    <col min="2827" max="2827" width="12.5703125" style="367" customWidth="1"/>
    <col min="2828" max="2828" width="13.42578125" style="367" customWidth="1"/>
    <col min="2829" max="3072" width="9.140625" style="367"/>
    <col min="3073" max="3073" width="5.7109375" style="367" customWidth="1"/>
    <col min="3074" max="3074" width="15" style="367" customWidth="1"/>
    <col min="3075" max="3075" width="10.85546875" style="367" customWidth="1"/>
    <col min="3076" max="3076" width="9.85546875" style="367" customWidth="1"/>
    <col min="3077" max="3077" width="10.42578125" style="367" customWidth="1"/>
    <col min="3078" max="3078" width="14" style="367" customWidth="1"/>
    <col min="3079" max="3079" width="12.28515625" style="367" customWidth="1"/>
    <col min="3080" max="3080" width="11.85546875" style="367" customWidth="1"/>
    <col min="3081" max="3081" width="10.7109375" style="367" customWidth="1"/>
    <col min="3082" max="3082" width="11" style="367" customWidth="1"/>
    <col min="3083" max="3083" width="12.5703125" style="367" customWidth="1"/>
    <col min="3084" max="3084" width="13.42578125" style="367" customWidth="1"/>
    <col min="3085" max="3328" width="9.140625" style="367"/>
    <col min="3329" max="3329" width="5.7109375" style="367" customWidth="1"/>
    <col min="3330" max="3330" width="15" style="367" customWidth="1"/>
    <col min="3331" max="3331" width="10.85546875" style="367" customWidth="1"/>
    <col min="3332" max="3332" width="9.85546875" style="367" customWidth="1"/>
    <col min="3333" max="3333" width="10.42578125" style="367" customWidth="1"/>
    <col min="3334" max="3334" width="14" style="367" customWidth="1"/>
    <col min="3335" max="3335" width="12.28515625" style="367" customWidth="1"/>
    <col min="3336" max="3336" width="11.85546875" style="367" customWidth="1"/>
    <col min="3337" max="3337" width="10.7109375" style="367" customWidth="1"/>
    <col min="3338" max="3338" width="11" style="367" customWidth="1"/>
    <col min="3339" max="3339" width="12.5703125" style="367" customWidth="1"/>
    <col min="3340" max="3340" width="13.42578125" style="367" customWidth="1"/>
    <col min="3341" max="3584" width="9.140625" style="367"/>
    <col min="3585" max="3585" width="5.7109375" style="367" customWidth="1"/>
    <col min="3586" max="3586" width="15" style="367" customWidth="1"/>
    <col min="3587" max="3587" width="10.85546875" style="367" customWidth="1"/>
    <col min="3588" max="3588" width="9.85546875" style="367" customWidth="1"/>
    <col min="3589" max="3589" width="10.42578125" style="367" customWidth="1"/>
    <col min="3590" max="3590" width="14" style="367" customWidth="1"/>
    <col min="3591" max="3591" width="12.28515625" style="367" customWidth="1"/>
    <col min="3592" max="3592" width="11.85546875" style="367" customWidth="1"/>
    <col min="3593" max="3593" width="10.7109375" style="367" customWidth="1"/>
    <col min="3594" max="3594" width="11" style="367" customWidth="1"/>
    <col min="3595" max="3595" width="12.5703125" style="367" customWidth="1"/>
    <col min="3596" max="3596" width="13.42578125" style="367" customWidth="1"/>
    <col min="3597" max="3840" width="9.140625" style="367"/>
    <col min="3841" max="3841" width="5.7109375" style="367" customWidth="1"/>
    <col min="3842" max="3842" width="15" style="367" customWidth="1"/>
    <col min="3843" max="3843" width="10.85546875" style="367" customWidth="1"/>
    <col min="3844" max="3844" width="9.85546875" style="367" customWidth="1"/>
    <col min="3845" max="3845" width="10.42578125" style="367" customWidth="1"/>
    <col min="3846" max="3846" width="14" style="367" customWidth="1"/>
    <col min="3847" max="3847" width="12.28515625" style="367" customWidth="1"/>
    <col min="3848" max="3848" width="11.85546875" style="367" customWidth="1"/>
    <col min="3849" max="3849" width="10.7109375" style="367" customWidth="1"/>
    <col min="3850" max="3850" width="11" style="367" customWidth="1"/>
    <col min="3851" max="3851" width="12.5703125" style="367" customWidth="1"/>
    <col min="3852" max="3852" width="13.42578125" style="367" customWidth="1"/>
    <col min="3853" max="4096" width="9.140625" style="367"/>
    <col min="4097" max="4097" width="5.7109375" style="367" customWidth="1"/>
    <col min="4098" max="4098" width="15" style="367" customWidth="1"/>
    <col min="4099" max="4099" width="10.85546875" style="367" customWidth="1"/>
    <col min="4100" max="4100" width="9.85546875" style="367" customWidth="1"/>
    <col min="4101" max="4101" width="10.42578125" style="367" customWidth="1"/>
    <col min="4102" max="4102" width="14" style="367" customWidth="1"/>
    <col min="4103" max="4103" width="12.28515625" style="367" customWidth="1"/>
    <col min="4104" max="4104" width="11.85546875" style="367" customWidth="1"/>
    <col min="4105" max="4105" width="10.7109375" style="367" customWidth="1"/>
    <col min="4106" max="4106" width="11" style="367" customWidth="1"/>
    <col min="4107" max="4107" width="12.5703125" style="367" customWidth="1"/>
    <col min="4108" max="4108" width="13.42578125" style="367" customWidth="1"/>
    <col min="4109" max="4352" width="9.140625" style="367"/>
    <col min="4353" max="4353" width="5.7109375" style="367" customWidth="1"/>
    <col min="4354" max="4354" width="15" style="367" customWidth="1"/>
    <col min="4355" max="4355" width="10.85546875" style="367" customWidth="1"/>
    <col min="4356" max="4356" width="9.85546875" style="367" customWidth="1"/>
    <col min="4357" max="4357" width="10.42578125" style="367" customWidth="1"/>
    <col min="4358" max="4358" width="14" style="367" customWidth="1"/>
    <col min="4359" max="4359" width="12.28515625" style="367" customWidth="1"/>
    <col min="4360" max="4360" width="11.85546875" style="367" customWidth="1"/>
    <col min="4361" max="4361" width="10.7109375" style="367" customWidth="1"/>
    <col min="4362" max="4362" width="11" style="367" customWidth="1"/>
    <col min="4363" max="4363" width="12.5703125" style="367" customWidth="1"/>
    <col min="4364" max="4364" width="13.42578125" style="367" customWidth="1"/>
    <col min="4365" max="4608" width="9.140625" style="367"/>
    <col min="4609" max="4609" width="5.7109375" style="367" customWidth="1"/>
    <col min="4610" max="4610" width="15" style="367" customWidth="1"/>
    <col min="4611" max="4611" width="10.85546875" style="367" customWidth="1"/>
    <col min="4612" max="4612" width="9.85546875" style="367" customWidth="1"/>
    <col min="4613" max="4613" width="10.42578125" style="367" customWidth="1"/>
    <col min="4614" max="4614" width="14" style="367" customWidth="1"/>
    <col min="4615" max="4615" width="12.28515625" style="367" customWidth="1"/>
    <col min="4616" max="4616" width="11.85546875" style="367" customWidth="1"/>
    <col min="4617" max="4617" width="10.7109375" style="367" customWidth="1"/>
    <col min="4618" max="4618" width="11" style="367" customWidth="1"/>
    <col min="4619" max="4619" width="12.5703125" style="367" customWidth="1"/>
    <col min="4620" max="4620" width="13.42578125" style="367" customWidth="1"/>
    <col min="4621" max="4864" width="9.140625" style="367"/>
    <col min="4865" max="4865" width="5.7109375" style="367" customWidth="1"/>
    <col min="4866" max="4866" width="15" style="367" customWidth="1"/>
    <col min="4867" max="4867" width="10.85546875" style="367" customWidth="1"/>
    <col min="4868" max="4868" width="9.85546875" style="367" customWidth="1"/>
    <col min="4869" max="4869" width="10.42578125" style="367" customWidth="1"/>
    <col min="4870" max="4870" width="14" style="367" customWidth="1"/>
    <col min="4871" max="4871" width="12.28515625" style="367" customWidth="1"/>
    <col min="4872" max="4872" width="11.85546875" style="367" customWidth="1"/>
    <col min="4873" max="4873" width="10.7109375" style="367" customWidth="1"/>
    <col min="4874" max="4874" width="11" style="367" customWidth="1"/>
    <col min="4875" max="4875" width="12.5703125" style="367" customWidth="1"/>
    <col min="4876" max="4876" width="13.42578125" style="367" customWidth="1"/>
    <col min="4877" max="5120" width="9.140625" style="367"/>
    <col min="5121" max="5121" width="5.7109375" style="367" customWidth="1"/>
    <col min="5122" max="5122" width="15" style="367" customWidth="1"/>
    <col min="5123" max="5123" width="10.85546875" style="367" customWidth="1"/>
    <col min="5124" max="5124" width="9.85546875" style="367" customWidth="1"/>
    <col min="5125" max="5125" width="10.42578125" style="367" customWidth="1"/>
    <col min="5126" max="5126" width="14" style="367" customWidth="1"/>
    <col min="5127" max="5127" width="12.28515625" style="367" customWidth="1"/>
    <col min="5128" max="5128" width="11.85546875" style="367" customWidth="1"/>
    <col min="5129" max="5129" width="10.7109375" style="367" customWidth="1"/>
    <col min="5130" max="5130" width="11" style="367" customWidth="1"/>
    <col min="5131" max="5131" width="12.5703125" style="367" customWidth="1"/>
    <col min="5132" max="5132" width="13.42578125" style="367" customWidth="1"/>
    <col min="5133" max="5376" width="9.140625" style="367"/>
    <col min="5377" max="5377" width="5.7109375" style="367" customWidth="1"/>
    <col min="5378" max="5378" width="15" style="367" customWidth="1"/>
    <col min="5379" max="5379" width="10.85546875" style="367" customWidth="1"/>
    <col min="5380" max="5380" width="9.85546875" style="367" customWidth="1"/>
    <col min="5381" max="5381" width="10.42578125" style="367" customWidth="1"/>
    <col min="5382" max="5382" width="14" style="367" customWidth="1"/>
    <col min="5383" max="5383" width="12.28515625" style="367" customWidth="1"/>
    <col min="5384" max="5384" width="11.85546875" style="367" customWidth="1"/>
    <col min="5385" max="5385" width="10.7109375" style="367" customWidth="1"/>
    <col min="5386" max="5386" width="11" style="367" customWidth="1"/>
    <col min="5387" max="5387" width="12.5703125" style="367" customWidth="1"/>
    <col min="5388" max="5388" width="13.42578125" style="367" customWidth="1"/>
    <col min="5389" max="5632" width="9.140625" style="367"/>
    <col min="5633" max="5633" width="5.7109375" style="367" customWidth="1"/>
    <col min="5634" max="5634" width="15" style="367" customWidth="1"/>
    <col min="5635" max="5635" width="10.85546875" style="367" customWidth="1"/>
    <col min="5636" max="5636" width="9.85546875" style="367" customWidth="1"/>
    <col min="5637" max="5637" width="10.42578125" style="367" customWidth="1"/>
    <col min="5638" max="5638" width="14" style="367" customWidth="1"/>
    <col min="5639" max="5639" width="12.28515625" style="367" customWidth="1"/>
    <col min="5640" max="5640" width="11.85546875" style="367" customWidth="1"/>
    <col min="5641" max="5641" width="10.7109375" style="367" customWidth="1"/>
    <col min="5642" max="5642" width="11" style="367" customWidth="1"/>
    <col min="5643" max="5643" width="12.5703125" style="367" customWidth="1"/>
    <col min="5644" max="5644" width="13.42578125" style="367" customWidth="1"/>
    <col min="5645" max="5888" width="9.140625" style="367"/>
    <col min="5889" max="5889" width="5.7109375" style="367" customWidth="1"/>
    <col min="5890" max="5890" width="15" style="367" customWidth="1"/>
    <col min="5891" max="5891" width="10.85546875" style="367" customWidth="1"/>
    <col min="5892" max="5892" width="9.85546875" style="367" customWidth="1"/>
    <col min="5893" max="5893" width="10.42578125" style="367" customWidth="1"/>
    <col min="5894" max="5894" width="14" style="367" customWidth="1"/>
    <col min="5895" max="5895" width="12.28515625" style="367" customWidth="1"/>
    <col min="5896" max="5896" width="11.85546875" style="367" customWidth="1"/>
    <col min="5897" max="5897" width="10.7109375" style="367" customWidth="1"/>
    <col min="5898" max="5898" width="11" style="367" customWidth="1"/>
    <col min="5899" max="5899" width="12.5703125" style="367" customWidth="1"/>
    <col min="5900" max="5900" width="13.42578125" style="367" customWidth="1"/>
    <col min="5901" max="6144" width="9.140625" style="367"/>
    <col min="6145" max="6145" width="5.7109375" style="367" customWidth="1"/>
    <col min="6146" max="6146" width="15" style="367" customWidth="1"/>
    <col min="6147" max="6147" width="10.85546875" style="367" customWidth="1"/>
    <col min="6148" max="6148" width="9.85546875" style="367" customWidth="1"/>
    <col min="6149" max="6149" width="10.42578125" style="367" customWidth="1"/>
    <col min="6150" max="6150" width="14" style="367" customWidth="1"/>
    <col min="6151" max="6151" width="12.28515625" style="367" customWidth="1"/>
    <col min="6152" max="6152" width="11.85546875" style="367" customWidth="1"/>
    <col min="6153" max="6153" width="10.7109375" style="367" customWidth="1"/>
    <col min="6154" max="6154" width="11" style="367" customWidth="1"/>
    <col min="6155" max="6155" width="12.5703125" style="367" customWidth="1"/>
    <col min="6156" max="6156" width="13.42578125" style="367" customWidth="1"/>
    <col min="6157" max="6400" width="9.140625" style="367"/>
    <col min="6401" max="6401" width="5.7109375" style="367" customWidth="1"/>
    <col min="6402" max="6402" width="15" style="367" customWidth="1"/>
    <col min="6403" max="6403" width="10.85546875" style="367" customWidth="1"/>
    <col min="6404" max="6404" width="9.85546875" style="367" customWidth="1"/>
    <col min="6405" max="6405" width="10.42578125" style="367" customWidth="1"/>
    <col min="6406" max="6406" width="14" style="367" customWidth="1"/>
    <col min="6407" max="6407" width="12.28515625" style="367" customWidth="1"/>
    <col min="6408" max="6408" width="11.85546875" style="367" customWidth="1"/>
    <col min="6409" max="6409" width="10.7109375" style="367" customWidth="1"/>
    <col min="6410" max="6410" width="11" style="367" customWidth="1"/>
    <col min="6411" max="6411" width="12.5703125" style="367" customWidth="1"/>
    <col min="6412" max="6412" width="13.42578125" style="367" customWidth="1"/>
    <col min="6413" max="6656" width="9.140625" style="367"/>
    <col min="6657" max="6657" width="5.7109375" style="367" customWidth="1"/>
    <col min="6658" max="6658" width="15" style="367" customWidth="1"/>
    <col min="6659" max="6659" width="10.85546875" style="367" customWidth="1"/>
    <col min="6660" max="6660" width="9.85546875" style="367" customWidth="1"/>
    <col min="6661" max="6661" width="10.42578125" style="367" customWidth="1"/>
    <col min="6662" max="6662" width="14" style="367" customWidth="1"/>
    <col min="6663" max="6663" width="12.28515625" style="367" customWidth="1"/>
    <col min="6664" max="6664" width="11.85546875" style="367" customWidth="1"/>
    <col min="6665" max="6665" width="10.7109375" style="367" customWidth="1"/>
    <col min="6666" max="6666" width="11" style="367" customWidth="1"/>
    <col min="6667" max="6667" width="12.5703125" style="367" customWidth="1"/>
    <col min="6668" max="6668" width="13.42578125" style="367" customWidth="1"/>
    <col min="6669" max="6912" width="9.140625" style="367"/>
    <col min="6913" max="6913" width="5.7109375" style="367" customWidth="1"/>
    <col min="6914" max="6914" width="15" style="367" customWidth="1"/>
    <col min="6915" max="6915" width="10.85546875" style="367" customWidth="1"/>
    <col min="6916" max="6916" width="9.85546875" style="367" customWidth="1"/>
    <col min="6917" max="6917" width="10.42578125" style="367" customWidth="1"/>
    <col min="6918" max="6918" width="14" style="367" customWidth="1"/>
    <col min="6919" max="6919" width="12.28515625" style="367" customWidth="1"/>
    <col min="6920" max="6920" width="11.85546875" style="367" customWidth="1"/>
    <col min="6921" max="6921" width="10.7109375" style="367" customWidth="1"/>
    <col min="6922" max="6922" width="11" style="367" customWidth="1"/>
    <col min="6923" max="6923" width="12.5703125" style="367" customWidth="1"/>
    <col min="6924" max="6924" width="13.42578125" style="367" customWidth="1"/>
    <col min="6925" max="7168" width="9.140625" style="367"/>
    <col min="7169" max="7169" width="5.7109375" style="367" customWidth="1"/>
    <col min="7170" max="7170" width="15" style="367" customWidth="1"/>
    <col min="7171" max="7171" width="10.85546875" style="367" customWidth="1"/>
    <col min="7172" max="7172" width="9.85546875" style="367" customWidth="1"/>
    <col min="7173" max="7173" width="10.42578125" style="367" customWidth="1"/>
    <col min="7174" max="7174" width="14" style="367" customWidth="1"/>
    <col min="7175" max="7175" width="12.28515625" style="367" customWidth="1"/>
    <col min="7176" max="7176" width="11.85546875" style="367" customWidth="1"/>
    <col min="7177" max="7177" width="10.7109375" style="367" customWidth="1"/>
    <col min="7178" max="7178" width="11" style="367" customWidth="1"/>
    <col min="7179" max="7179" width="12.5703125" style="367" customWidth="1"/>
    <col min="7180" max="7180" width="13.42578125" style="367" customWidth="1"/>
    <col min="7181" max="7424" width="9.140625" style="367"/>
    <col min="7425" max="7425" width="5.7109375" style="367" customWidth="1"/>
    <col min="7426" max="7426" width="15" style="367" customWidth="1"/>
    <col min="7427" max="7427" width="10.85546875" style="367" customWidth="1"/>
    <col min="7428" max="7428" width="9.85546875" style="367" customWidth="1"/>
    <col min="7429" max="7429" width="10.42578125" style="367" customWidth="1"/>
    <col min="7430" max="7430" width="14" style="367" customWidth="1"/>
    <col min="7431" max="7431" width="12.28515625" style="367" customWidth="1"/>
    <col min="7432" max="7432" width="11.85546875" style="367" customWidth="1"/>
    <col min="7433" max="7433" width="10.7109375" style="367" customWidth="1"/>
    <col min="7434" max="7434" width="11" style="367" customWidth="1"/>
    <col min="7435" max="7435" width="12.5703125" style="367" customWidth="1"/>
    <col min="7436" max="7436" width="13.42578125" style="367" customWidth="1"/>
    <col min="7437" max="7680" width="9.140625" style="367"/>
    <col min="7681" max="7681" width="5.7109375" style="367" customWidth="1"/>
    <col min="7682" max="7682" width="15" style="367" customWidth="1"/>
    <col min="7683" max="7683" width="10.85546875" style="367" customWidth="1"/>
    <col min="7684" max="7684" width="9.85546875" style="367" customWidth="1"/>
    <col min="7685" max="7685" width="10.42578125" style="367" customWidth="1"/>
    <col min="7686" max="7686" width="14" style="367" customWidth="1"/>
    <col min="7687" max="7687" width="12.28515625" style="367" customWidth="1"/>
    <col min="7688" max="7688" width="11.85546875" style="367" customWidth="1"/>
    <col min="7689" max="7689" width="10.7109375" style="367" customWidth="1"/>
    <col min="7690" max="7690" width="11" style="367" customWidth="1"/>
    <col min="7691" max="7691" width="12.5703125" style="367" customWidth="1"/>
    <col min="7692" max="7692" width="13.42578125" style="367" customWidth="1"/>
    <col min="7693" max="7936" width="9.140625" style="367"/>
    <col min="7937" max="7937" width="5.7109375" style="367" customWidth="1"/>
    <col min="7938" max="7938" width="15" style="367" customWidth="1"/>
    <col min="7939" max="7939" width="10.85546875" style="367" customWidth="1"/>
    <col min="7940" max="7940" width="9.85546875" style="367" customWidth="1"/>
    <col min="7941" max="7941" width="10.42578125" style="367" customWidth="1"/>
    <col min="7942" max="7942" width="14" style="367" customWidth="1"/>
    <col min="7943" max="7943" width="12.28515625" style="367" customWidth="1"/>
    <col min="7944" max="7944" width="11.85546875" style="367" customWidth="1"/>
    <col min="7945" max="7945" width="10.7109375" style="367" customWidth="1"/>
    <col min="7946" max="7946" width="11" style="367" customWidth="1"/>
    <col min="7947" max="7947" width="12.5703125" style="367" customWidth="1"/>
    <col min="7948" max="7948" width="13.42578125" style="367" customWidth="1"/>
    <col min="7949" max="8192" width="9.140625" style="367"/>
    <col min="8193" max="8193" width="5.7109375" style="367" customWidth="1"/>
    <col min="8194" max="8194" width="15" style="367" customWidth="1"/>
    <col min="8195" max="8195" width="10.85546875" style="367" customWidth="1"/>
    <col min="8196" max="8196" width="9.85546875" style="367" customWidth="1"/>
    <col min="8197" max="8197" width="10.42578125" style="367" customWidth="1"/>
    <col min="8198" max="8198" width="14" style="367" customWidth="1"/>
    <col min="8199" max="8199" width="12.28515625" style="367" customWidth="1"/>
    <col min="8200" max="8200" width="11.85546875" style="367" customWidth="1"/>
    <col min="8201" max="8201" width="10.7109375" style="367" customWidth="1"/>
    <col min="8202" max="8202" width="11" style="367" customWidth="1"/>
    <col min="8203" max="8203" width="12.5703125" style="367" customWidth="1"/>
    <col min="8204" max="8204" width="13.42578125" style="367" customWidth="1"/>
    <col min="8205" max="8448" width="9.140625" style="367"/>
    <col min="8449" max="8449" width="5.7109375" style="367" customWidth="1"/>
    <col min="8450" max="8450" width="15" style="367" customWidth="1"/>
    <col min="8451" max="8451" width="10.85546875" style="367" customWidth="1"/>
    <col min="8452" max="8452" width="9.85546875" style="367" customWidth="1"/>
    <col min="8453" max="8453" width="10.42578125" style="367" customWidth="1"/>
    <col min="8454" max="8454" width="14" style="367" customWidth="1"/>
    <col min="8455" max="8455" width="12.28515625" style="367" customWidth="1"/>
    <col min="8456" max="8456" width="11.85546875" style="367" customWidth="1"/>
    <col min="8457" max="8457" width="10.7109375" style="367" customWidth="1"/>
    <col min="8458" max="8458" width="11" style="367" customWidth="1"/>
    <col min="8459" max="8459" width="12.5703125" style="367" customWidth="1"/>
    <col min="8460" max="8460" width="13.42578125" style="367" customWidth="1"/>
    <col min="8461" max="8704" width="9.140625" style="367"/>
    <col min="8705" max="8705" width="5.7109375" style="367" customWidth="1"/>
    <col min="8706" max="8706" width="15" style="367" customWidth="1"/>
    <col min="8707" max="8707" width="10.85546875" style="367" customWidth="1"/>
    <col min="8708" max="8708" width="9.85546875" style="367" customWidth="1"/>
    <col min="8709" max="8709" width="10.42578125" style="367" customWidth="1"/>
    <col min="8710" max="8710" width="14" style="367" customWidth="1"/>
    <col min="8711" max="8711" width="12.28515625" style="367" customWidth="1"/>
    <col min="8712" max="8712" width="11.85546875" style="367" customWidth="1"/>
    <col min="8713" max="8713" width="10.7109375" style="367" customWidth="1"/>
    <col min="8714" max="8714" width="11" style="367" customWidth="1"/>
    <col min="8715" max="8715" width="12.5703125" style="367" customWidth="1"/>
    <col min="8716" max="8716" width="13.42578125" style="367" customWidth="1"/>
    <col min="8717" max="8960" width="9.140625" style="367"/>
    <col min="8961" max="8961" width="5.7109375" style="367" customWidth="1"/>
    <col min="8962" max="8962" width="15" style="367" customWidth="1"/>
    <col min="8963" max="8963" width="10.85546875" style="367" customWidth="1"/>
    <col min="8964" max="8964" width="9.85546875" style="367" customWidth="1"/>
    <col min="8965" max="8965" width="10.42578125" style="367" customWidth="1"/>
    <col min="8966" max="8966" width="14" style="367" customWidth="1"/>
    <col min="8967" max="8967" width="12.28515625" style="367" customWidth="1"/>
    <col min="8968" max="8968" width="11.85546875" style="367" customWidth="1"/>
    <col min="8969" max="8969" width="10.7109375" style="367" customWidth="1"/>
    <col min="8970" max="8970" width="11" style="367" customWidth="1"/>
    <col min="8971" max="8971" width="12.5703125" style="367" customWidth="1"/>
    <col min="8972" max="8972" width="13.42578125" style="367" customWidth="1"/>
    <col min="8973" max="9216" width="9.140625" style="367"/>
    <col min="9217" max="9217" width="5.7109375" style="367" customWidth="1"/>
    <col min="9218" max="9218" width="15" style="367" customWidth="1"/>
    <col min="9219" max="9219" width="10.85546875" style="367" customWidth="1"/>
    <col min="9220" max="9220" width="9.85546875" style="367" customWidth="1"/>
    <col min="9221" max="9221" width="10.42578125" style="367" customWidth="1"/>
    <col min="9222" max="9222" width="14" style="367" customWidth="1"/>
    <col min="9223" max="9223" width="12.28515625" style="367" customWidth="1"/>
    <col min="9224" max="9224" width="11.85546875" style="367" customWidth="1"/>
    <col min="9225" max="9225" width="10.7109375" style="367" customWidth="1"/>
    <col min="9226" max="9226" width="11" style="367" customWidth="1"/>
    <col min="9227" max="9227" width="12.5703125" style="367" customWidth="1"/>
    <col min="9228" max="9228" width="13.42578125" style="367" customWidth="1"/>
    <col min="9229" max="9472" width="9.140625" style="367"/>
    <col min="9473" max="9473" width="5.7109375" style="367" customWidth="1"/>
    <col min="9474" max="9474" width="15" style="367" customWidth="1"/>
    <col min="9475" max="9475" width="10.85546875" style="367" customWidth="1"/>
    <col min="9476" max="9476" width="9.85546875" style="367" customWidth="1"/>
    <col min="9477" max="9477" width="10.42578125" style="367" customWidth="1"/>
    <col min="9478" max="9478" width="14" style="367" customWidth="1"/>
    <col min="9479" max="9479" width="12.28515625" style="367" customWidth="1"/>
    <col min="9480" max="9480" width="11.85546875" style="367" customWidth="1"/>
    <col min="9481" max="9481" width="10.7109375" style="367" customWidth="1"/>
    <col min="9482" max="9482" width="11" style="367" customWidth="1"/>
    <col min="9483" max="9483" width="12.5703125" style="367" customWidth="1"/>
    <col min="9484" max="9484" width="13.42578125" style="367" customWidth="1"/>
    <col min="9485" max="9728" width="9.140625" style="367"/>
    <col min="9729" max="9729" width="5.7109375" style="367" customWidth="1"/>
    <col min="9730" max="9730" width="15" style="367" customWidth="1"/>
    <col min="9731" max="9731" width="10.85546875" style="367" customWidth="1"/>
    <col min="9732" max="9732" width="9.85546875" style="367" customWidth="1"/>
    <col min="9733" max="9733" width="10.42578125" style="367" customWidth="1"/>
    <col min="9734" max="9734" width="14" style="367" customWidth="1"/>
    <col min="9735" max="9735" width="12.28515625" style="367" customWidth="1"/>
    <col min="9736" max="9736" width="11.85546875" style="367" customWidth="1"/>
    <col min="9737" max="9737" width="10.7109375" style="367" customWidth="1"/>
    <col min="9738" max="9738" width="11" style="367" customWidth="1"/>
    <col min="9739" max="9739" width="12.5703125" style="367" customWidth="1"/>
    <col min="9740" max="9740" width="13.42578125" style="367" customWidth="1"/>
    <col min="9741" max="9984" width="9.140625" style="367"/>
    <col min="9985" max="9985" width="5.7109375" style="367" customWidth="1"/>
    <col min="9986" max="9986" width="15" style="367" customWidth="1"/>
    <col min="9987" max="9987" width="10.85546875" style="367" customWidth="1"/>
    <col min="9988" max="9988" width="9.85546875" style="367" customWidth="1"/>
    <col min="9989" max="9989" width="10.42578125" style="367" customWidth="1"/>
    <col min="9990" max="9990" width="14" style="367" customWidth="1"/>
    <col min="9991" max="9991" width="12.28515625" style="367" customWidth="1"/>
    <col min="9992" max="9992" width="11.85546875" style="367" customWidth="1"/>
    <col min="9993" max="9993" width="10.7109375" style="367" customWidth="1"/>
    <col min="9994" max="9994" width="11" style="367" customWidth="1"/>
    <col min="9995" max="9995" width="12.5703125" style="367" customWidth="1"/>
    <col min="9996" max="9996" width="13.42578125" style="367" customWidth="1"/>
    <col min="9997" max="10240" width="9.140625" style="367"/>
    <col min="10241" max="10241" width="5.7109375" style="367" customWidth="1"/>
    <col min="10242" max="10242" width="15" style="367" customWidth="1"/>
    <col min="10243" max="10243" width="10.85546875" style="367" customWidth="1"/>
    <col min="10244" max="10244" width="9.85546875" style="367" customWidth="1"/>
    <col min="10245" max="10245" width="10.42578125" style="367" customWidth="1"/>
    <col min="10246" max="10246" width="14" style="367" customWidth="1"/>
    <col min="10247" max="10247" width="12.28515625" style="367" customWidth="1"/>
    <col min="10248" max="10248" width="11.85546875" style="367" customWidth="1"/>
    <col min="10249" max="10249" width="10.7109375" style="367" customWidth="1"/>
    <col min="10250" max="10250" width="11" style="367" customWidth="1"/>
    <col min="10251" max="10251" width="12.5703125" style="367" customWidth="1"/>
    <col min="10252" max="10252" width="13.42578125" style="367" customWidth="1"/>
    <col min="10253" max="10496" width="9.140625" style="367"/>
    <col min="10497" max="10497" width="5.7109375" style="367" customWidth="1"/>
    <col min="10498" max="10498" width="15" style="367" customWidth="1"/>
    <col min="10499" max="10499" width="10.85546875" style="367" customWidth="1"/>
    <col min="10500" max="10500" width="9.85546875" style="367" customWidth="1"/>
    <col min="10501" max="10501" width="10.42578125" style="367" customWidth="1"/>
    <col min="10502" max="10502" width="14" style="367" customWidth="1"/>
    <col min="10503" max="10503" width="12.28515625" style="367" customWidth="1"/>
    <col min="10504" max="10504" width="11.85546875" style="367" customWidth="1"/>
    <col min="10505" max="10505" width="10.7109375" style="367" customWidth="1"/>
    <col min="10506" max="10506" width="11" style="367" customWidth="1"/>
    <col min="10507" max="10507" width="12.5703125" style="367" customWidth="1"/>
    <col min="10508" max="10508" width="13.42578125" style="367" customWidth="1"/>
    <col min="10509" max="10752" width="9.140625" style="367"/>
    <col min="10753" max="10753" width="5.7109375" style="367" customWidth="1"/>
    <col min="10754" max="10754" width="15" style="367" customWidth="1"/>
    <col min="10755" max="10755" width="10.85546875" style="367" customWidth="1"/>
    <col min="10756" max="10756" width="9.85546875" style="367" customWidth="1"/>
    <col min="10757" max="10757" width="10.42578125" style="367" customWidth="1"/>
    <col min="10758" max="10758" width="14" style="367" customWidth="1"/>
    <col min="10759" max="10759" width="12.28515625" style="367" customWidth="1"/>
    <col min="10760" max="10760" width="11.85546875" style="367" customWidth="1"/>
    <col min="10761" max="10761" width="10.7109375" style="367" customWidth="1"/>
    <col min="10762" max="10762" width="11" style="367" customWidth="1"/>
    <col min="10763" max="10763" width="12.5703125" style="367" customWidth="1"/>
    <col min="10764" max="10764" width="13.42578125" style="367" customWidth="1"/>
    <col min="10765" max="11008" width="9.140625" style="367"/>
    <col min="11009" max="11009" width="5.7109375" style="367" customWidth="1"/>
    <col min="11010" max="11010" width="15" style="367" customWidth="1"/>
    <col min="11011" max="11011" width="10.85546875" style="367" customWidth="1"/>
    <col min="11012" max="11012" width="9.85546875" style="367" customWidth="1"/>
    <col min="11013" max="11013" width="10.42578125" style="367" customWidth="1"/>
    <col min="11014" max="11014" width="14" style="367" customWidth="1"/>
    <col min="11015" max="11015" width="12.28515625" style="367" customWidth="1"/>
    <col min="11016" max="11016" width="11.85546875" style="367" customWidth="1"/>
    <col min="11017" max="11017" width="10.7109375" style="367" customWidth="1"/>
    <col min="11018" max="11018" width="11" style="367" customWidth="1"/>
    <col min="11019" max="11019" width="12.5703125" style="367" customWidth="1"/>
    <col min="11020" max="11020" width="13.42578125" style="367" customWidth="1"/>
    <col min="11021" max="11264" width="9.140625" style="367"/>
    <col min="11265" max="11265" width="5.7109375" style="367" customWidth="1"/>
    <col min="11266" max="11266" width="15" style="367" customWidth="1"/>
    <col min="11267" max="11267" width="10.85546875" style="367" customWidth="1"/>
    <col min="11268" max="11268" width="9.85546875" style="367" customWidth="1"/>
    <col min="11269" max="11269" width="10.42578125" style="367" customWidth="1"/>
    <col min="11270" max="11270" width="14" style="367" customWidth="1"/>
    <col min="11271" max="11271" width="12.28515625" style="367" customWidth="1"/>
    <col min="11272" max="11272" width="11.85546875" style="367" customWidth="1"/>
    <col min="11273" max="11273" width="10.7109375" style="367" customWidth="1"/>
    <col min="11274" max="11274" width="11" style="367" customWidth="1"/>
    <col min="11275" max="11275" width="12.5703125" style="367" customWidth="1"/>
    <col min="11276" max="11276" width="13.42578125" style="367" customWidth="1"/>
    <col min="11277" max="11520" width="9.140625" style="367"/>
    <col min="11521" max="11521" width="5.7109375" style="367" customWidth="1"/>
    <col min="11522" max="11522" width="15" style="367" customWidth="1"/>
    <col min="11523" max="11523" width="10.85546875" style="367" customWidth="1"/>
    <col min="11524" max="11524" width="9.85546875" style="367" customWidth="1"/>
    <col min="11525" max="11525" width="10.42578125" style="367" customWidth="1"/>
    <col min="11526" max="11526" width="14" style="367" customWidth="1"/>
    <col min="11527" max="11527" width="12.28515625" style="367" customWidth="1"/>
    <col min="11528" max="11528" width="11.85546875" style="367" customWidth="1"/>
    <col min="11529" max="11529" width="10.7109375" style="367" customWidth="1"/>
    <col min="11530" max="11530" width="11" style="367" customWidth="1"/>
    <col min="11531" max="11531" width="12.5703125" style="367" customWidth="1"/>
    <col min="11532" max="11532" width="13.42578125" style="367" customWidth="1"/>
    <col min="11533" max="11776" width="9.140625" style="367"/>
    <col min="11777" max="11777" width="5.7109375" style="367" customWidth="1"/>
    <col min="11778" max="11778" width="15" style="367" customWidth="1"/>
    <col min="11779" max="11779" width="10.85546875" style="367" customWidth="1"/>
    <col min="11780" max="11780" width="9.85546875" style="367" customWidth="1"/>
    <col min="11781" max="11781" width="10.42578125" style="367" customWidth="1"/>
    <col min="11782" max="11782" width="14" style="367" customWidth="1"/>
    <col min="11783" max="11783" width="12.28515625" style="367" customWidth="1"/>
    <col min="11784" max="11784" width="11.85546875" style="367" customWidth="1"/>
    <col min="11785" max="11785" width="10.7109375" style="367" customWidth="1"/>
    <col min="11786" max="11786" width="11" style="367" customWidth="1"/>
    <col min="11787" max="11787" width="12.5703125" style="367" customWidth="1"/>
    <col min="11788" max="11788" width="13.42578125" style="367" customWidth="1"/>
    <col min="11789" max="12032" width="9.140625" style="367"/>
    <col min="12033" max="12033" width="5.7109375" style="367" customWidth="1"/>
    <col min="12034" max="12034" width="15" style="367" customWidth="1"/>
    <col min="12035" max="12035" width="10.85546875" style="367" customWidth="1"/>
    <col min="12036" max="12036" width="9.85546875" style="367" customWidth="1"/>
    <col min="12037" max="12037" width="10.42578125" style="367" customWidth="1"/>
    <col min="12038" max="12038" width="14" style="367" customWidth="1"/>
    <col min="12039" max="12039" width="12.28515625" style="367" customWidth="1"/>
    <col min="12040" max="12040" width="11.85546875" style="367" customWidth="1"/>
    <col min="12041" max="12041" width="10.7109375" style="367" customWidth="1"/>
    <col min="12042" max="12042" width="11" style="367" customWidth="1"/>
    <col min="12043" max="12043" width="12.5703125" style="367" customWidth="1"/>
    <col min="12044" max="12044" width="13.42578125" style="367" customWidth="1"/>
    <col min="12045" max="12288" width="9.140625" style="367"/>
    <col min="12289" max="12289" width="5.7109375" style="367" customWidth="1"/>
    <col min="12290" max="12290" width="15" style="367" customWidth="1"/>
    <col min="12291" max="12291" width="10.85546875" style="367" customWidth="1"/>
    <col min="12292" max="12292" width="9.85546875" style="367" customWidth="1"/>
    <col min="12293" max="12293" width="10.42578125" style="367" customWidth="1"/>
    <col min="12294" max="12294" width="14" style="367" customWidth="1"/>
    <col min="12295" max="12295" width="12.28515625" style="367" customWidth="1"/>
    <col min="12296" max="12296" width="11.85546875" style="367" customWidth="1"/>
    <col min="12297" max="12297" width="10.7109375" style="367" customWidth="1"/>
    <col min="12298" max="12298" width="11" style="367" customWidth="1"/>
    <col min="12299" max="12299" width="12.5703125" style="367" customWidth="1"/>
    <col min="12300" max="12300" width="13.42578125" style="367" customWidth="1"/>
    <col min="12301" max="12544" width="9.140625" style="367"/>
    <col min="12545" max="12545" width="5.7109375" style="367" customWidth="1"/>
    <col min="12546" max="12546" width="15" style="367" customWidth="1"/>
    <col min="12547" max="12547" width="10.85546875" style="367" customWidth="1"/>
    <col min="12548" max="12548" width="9.85546875" style="367" customWidth="1"/>
    <col min="12549" max="12549" width="10.42578125" style="367" customWidth="1"/>
    <col min="12550" max="12550" width="14" style="367" customWidth="1"/>
    <col min="12551" max="12551" width="12.28515625" style="367" customWidth="1"/>
    <col min="12552" max="12552" width="11.85546875" style="367" customWidth="1"/>
    <col min="12553" max="12553" width="10.7109375" style="367" customWidth="1"/>
    <col min="12554" max="12554" width="11" style="367" customWidth="1"/>
    <col min="12555" max="12555" width="12.5703125" style="367" customWidth="1"/>
    <col min="12556" max="12556" width="13.42578125" style="367" customWidth="1"/>
    <col min="12557" max="12800" width="9.140625" style="367"/>
    <col min="12801" max="12801" width="5.7109375" style="367" customWidth="1"/>
    <col min="12802" max="12802" width="15" style="367" customWidth="1"/>
    <col min="12803" max="12803" width="10.85546875" style="367" customWidth="1"/>
    <col min="12804" max="12804" width="9.85546875" style="367" customWidth="1"/>
    <col min="12805" max="12805" width="10.42578125" style="367" customWidth="1"/>
    <col min="12806" max="12806" width="14" style="367" customWidth="1"/>
    <col min="12807" max="12807" width="12.28515625" style="367" customWidth="1"/>
    <col min="12808" max="12808" width="11.85546875" style="367" customWidth="1"/>
    <col min="12809" max="12809" width="10.7109375" style="367" customWidth="1"/>
    <col min="12810" max="12810" width="11" style="367" customWidth="1"/>
    <col min="12811" max="12811" width="12.5703125" style="367" customWidth="1"/>
    <col min="12812" max="12812" width="13.42578125" style="367" customWidth="1"/>
    <col min="12813" max="13056" width="9.140625" style="367"/>
    <col min="13057" max="13057" width="5.7109375" style="367" customWidth="1"/>
    <col min="13058" max="13058" width="15" style="367" customWidth="1"/>
    <col min="13059" max="13059" width="10.85546875" style="367" customWidth="1"/>
    <col min="13060" max="13060" width="9.85546875" style="367" customWidth="1"/>
    <col min="13061" max="13061" width="10.42578125" style="367" customWidth="1"/>
    <col min="13062" max="13062" width="14" style="367" customWidth="1"/>
    <col min="13063" max="13063" width="12.28515625" style="367" customWidth="1"/>
    <col min="13064" max="13064" width="11.85546875" style="367" customWidth="1"/>
    <col min="13065" max="13065" width="10.7109375" style="367" customWidth="1"/>
    <col min="13066" max="13066" width="11" style="367" customWidth="1"/>
    <col min="13067" max="13067" width="12.5703125" style="367" customWidth="1"/>
    <col min="13068" max="13068" width="13.42578125" style="367" customWidth="1"/>
    <col min="13069" max="13312" width="9.140625" style="367"/>
    <col min="13313" max="13313" width="5.7109375" style="367" customWidth="1"/>
    <col min="13314" max="13314" width="15" style="367" customWidth="1"/>
    <col min="13315" max="13315" width="10.85546875" style="367" customWidth="1"/>
    <col min="13316" max="13316" width="9.85546875" style="367" customWidth="1"/>
    <col min="13317" max="13317" width="10.42578125" style="367" customWidth="1"/>
    <col min="13318" max="13318" width="14" style="367" customWidth="1"/>
    <col min="13319" max="13319" width="12.28515625" style="367" customWidth="1"/>
    <col min="13320" max="13320" width="11.85546875" style="367" customWidth="1"/>
    <col min="13321" max="13321" width="10.7109375" style="367" customWidth="1"/>
    <col min="13322" max="13322" width="11" style="367" customWidth="1"/>
    <col min="13323" max="13323" width="12.5703125" style="367" customWidth="1"/>
    <col min="13324" max="13324" width="13.42578125" style="367" customWidth="1"/>
    <col min="13325" max="13568" width="9.140625" style="367"/>
    <col min="13569" max="13569" width="5.7109375" style="367" customWidth="1"/>
    <col min="13570" max="13570" width="15" style="367" customWidth="1"/>
    <col min="13571" max="13571" width="10.85546875" style="367" customWidth="1"/>
    <col min="13572" max="13572" width="9.85546875" style="367" customWidth="1"/>
    <col min="13573" max="13573" width="10.42578125" style="367" customWidth="1"/>
    <col min="13574" max="13574" width="14" style="367" customWidth="1"/>
    <col min="13575" max="13575" width="12.28515625" style="367" customWidth="1"/>
    <col min="13576" max="13576" width="11.85546875" style="367" customWidth="1"/>
    <col min="13577" max="13577" width="10.7109375" style="367" customWidth="1"/>
    <col min="13578" max="13578" width="11" style="367" customWidth="1"/>
    <col min="13579" max="13579" width="12.5703125" style="367" customWidth="1"/>
    <col min="13580" max="13580" width="13.42578125" style="367" customWidth="1"/>
    <col min="13581" max="13824" width="9.140625" style="367"/>
    <col min="13825" max="13825" width="5.7109375" style="367" customWidth="1"/>
    <col min="13826" max="13826" width="15" style="367" customWidth="1"/>
    <col min="13827" max="13827" width="10.85546875" style="367" customWidth="1"/>
    <col min="13828" max="13828" width="9.85546875" style="367" customWidth="1"/>
    <col min="13829" max="13829" width="10.42578125" style="367" customWidth="1"/>
    <col min="13830" max="13830" width="14" style="367" customWidth="1"/>
    <col min="13831" max="13831" width="12.28515625" style="367" customWidth="1"/>
    <col min="13832" max="13832" width="11.85546875" style="367" customWidth="1"/>
    <col min="13833" max="13833" width="10.7109375" style="367" customWidth="1"/>
    <col min="13834" max="13834" width="11" style="367" customWidth="1"/>
    <col min="13835" max="13835" width="12.5703125" style="367" customWidth="1"/>
    <col min="13836" max="13836" width="13.42578125" style="367" customWidth="1"/>
    <col min="13837" max="14080" width="9.140625" style="367"/>
    <col min="14081" max="14081" width="5.7109375" style="367" customWidth="1"/>
    <col min="14082" max="14082" width="15" style="367" customWidth="1"/>
    <col min="14083" max="14083" width="10.85546875" style="367" customWidth="1"/>
    <col min="14084" max="14084" width="9.85546875" style="367" customWidth="1"/>
    <col min="14085" max="14085" width="10.42578125" style="367" customWidth="1"/>
    <col min="14086" max="14086" width="14" style="367" customWidth="1"/>
    <col min="14087" max="14087" width="12.28515625" style="367" customWidth="1"/>
    <col min="14088" max="14088" width="11.85546875" style="367" customWidth="1"/>
    <col min="14089" max="14089" width="10.7109375" style="367" customWidth="1"/>
    <col min="14090" max="14090" width="11" style="367" customWidth="1"/>
    <col min="14091" max="14091" width="12.5703125" style="367" customWidth="1"/>
    <col min="14092" max="14092" width="13.42578125" style="367" customWidth="1"/>
    <col min="14093" max="14336" width="9.140625" style="367"/>
    <col min="14337" max="14337" width="5.7109375" style="367" customWidth="1"/>
    <col min="14338" max="14338" width="15" style="367" customWidth="1"/>
    <col min="14339" max="14339" width="10.85546875" style="367" customWidth="1"/>
    <col min="14340" max="14340" width="9.85546875" style="367" customWidth="1"/>
    <col min="14341" max="14341" width="10.42578125" style="367" customWidth="1"/>
    <col min="14342" max="14342" width="14" style="367" customWidth="1"/>
    <col min="14343" max="14343" width="12.28515625" style="367" customWidth="1"/>
    <col min="14344" max="14344" width="11.85546875" style="367" customWidth="1"/>
    <col min="14345" max="14345" width="10.7109375" style="367" customWidth="1"/>
    <col min="14346" max="14346" width="11" style="367" customWidth="1"/>
    <col min="14347" max="14347" width="12.5703125" style="367" customWidth="1"/>
    <col min="14348" max="14348" width="13.42578125" style="367" customWidth="1"/>
    <col min="14349" max="14592" width="9.140625" style="367"/>
    <col min="14593" max="14593" width="5.7109375" style="367" customWidth="1"/>
    <col min="14594" max="14594" width="15" style="367" customWidth="1"/>
    <col min="14595" max="14595" width="10.85546875" style="367" customWidth="1"/>
    <col min="14596" max="14596" width="9.85546875" style="367" customWidth="1"/>
    <col min="14597" max="14597" width="10.42578125" style="367" customWidth="1"/>
    <col min="14598" max="14598" width="14" style="367" customWidth="1"/>
    <col min="14599" max="14599" width="12.28515625" style="367" customWidth="1"/>
    <col min="14600" max="14600" width="11.85546875" style="367" customWidth="1"/>
    <col min="14601" max="14601" width="10.7109375" style="367" customWidth="1"/>
    <col min="14602" max="14602" width="11" style="367" customWidth="1"/>
    <col min="14603" max="14603" width="12.5703125" style="367" customWidth="1"/>
    <col min="14604" max="14604" width="13.42578125" style="367" customWidth="1"/>
    <col min="14605" max="14848" width="9.140625" style="367"/>
    <col min="14849" max="14849" width="5.7109375" style="367" customWidth="1"/>
    <col min="14850" max="14850" width="15" style="367" customWidth="1"/>
    <col min="14851" max="14851" width="10.85546875" style="367" customWidth="1"/>
    <col min="14852" max="14852" width="9.85546875" style="367" customWidth="1"/>
    <col min="14853" max="14853" width="10.42578125" style="367" customWidth="1"/>
    <col min="14854" max="14854" width="14" style="367" customWidth="1"/>
    <col min="14855" max="14855" width="12.28515625" style="367" customWidth="1"/>
    <col min="14856" max="14856" width="11.85546875" style="367" customWidth="1"/>
    <col min="14857" max="14857" width="10.7109375" style="367" customWidth="1"/>
    <col min="14858" max="14858" width="11" style="367" customWidth="1"/>
    <col min="14859" max="14859" width="12.5703125" style="367" customWidth="1"/>
    <col min="14860" max="14860" width="13.42578125" style="367" customWidth="1"/>
    <col min="14861" max="15104" width="9.140625" style="367"/>
    <col min="15105" max="15105" width="5.7109375" style="367" customWidth="1"/>
    <col min="15106" max="15106" width="15" style="367" customWidth="1"/>
    <col min="15107" max="15107" width="10.85546875" style="367" customWidth="1"/>
    <col min="15108" max="15108" width="9.85546875" style="367" customWidth="1"/>
    <col min="15109" max="15109" width="10.42578125" style="367" customWidth="1"/>
    <col min="15110" max="15110" width="14" style="367" customWidth="1"/>
    <col min="15111" max="15111" width="12.28515625" style="367" customWidth="1"/>
    <col min="15112" max="15112" width="11.85546875" style="367" customWidth="1"/>
    <col min="15113" max="15113" width="10.7109375" style="367" customWidth="1"/>
    <col min="15114" max="15114" width="11" style="367" customWidth="1"/>
    <col min="15115" max="15115" width="12.5703125" style="367" customWidth="1"/>
    <col min="15116" max="15116" width="13.42578125" style="367" customWidth="1"/>
    <col min="15117" max="15360" width="9.140625" style="367"/>
    <col min="15361" max="15361" width="5.7109375" style="367" customWidth="1"/>
    <col min="15362" max="15362" width="15" style="367" customWidth="1"/>
    <col min="15363" max="15363" width="10.85546875" style="367" customWidth="1"/>
    <col min="15364" max="15364" width="9.85546875" style="367" customWidth="1"/>
    <col min="15365" max="15365" width="10.42578125" style="367" customWidth="1"/>
    <col min="15366" max="15366" width="14" style="367" customWidth="1"/>
    <col min="15367" max="15367" width="12.28515625" style="367" customWidth="1"/>
    <col min="15368" max="15368" width="11.85546875" style="367" customWidth="1"/>
    <col min="15369" max="15369" width="10.7109375" style="367" customWidth="1"/>
    <col min="15370" max="15370" width="11" style="367" customWidth="1"/>
    <col min="15371" max="15371" width="12.5703125" style="367" customWidth="1"/>
    <col min="15372" max="15372" width="13.42578125" style="367" customWidth="1"/>
    <col min="15373" max="15616" width="9.140625" style="367"/>
    <col min="15617" max="15617" width="5.7109375" style="367" customWidth="1"/>
    <col min="15618" max="15618" width="15" style="367" customWidth="1"/>
    <col min="15619" max="15619" width="10.85546875" style="367" customWidth="1"/>
    <col min="15620" max="15620" width="9.85546875" style="367" customWidth="1"/>
    <col min="15621" max="15621" width="10.42578125" style="367" customWidth="1"/>
    <col min="15622" max="15622" width="14" style="367" customWidth="1"/>
    <col min="15623" max="15623" width="12.28515625" style="367" customWidth="1"/>
    <col min="15624" max="15624" width="11.85546875" style="367" customWidth="1"/>
    <col min="15625" max="15625" width="10.7109375" style="367" customWidth="1"/>
    <col min="15626" max="15626" width="11" style="367" customWidth="1"/>
    <col min="15627" max="15627" width="12.5703125" style="367" customWidth="1"/>
    <col min="15628" max="15628" width="13.42578125" style="367" customWidth="1"/>
    <col min="15629" max="15872" width="9.140625" style="367"/>
    <col min="15873" max="15873" width="5.7109375" style="367" customWidth="1"/>
    <col min="15874" max="15874" width="15" style="367" customWidth="1"/>
    <col min="15875" max="15875" width="10.85546875" style="367" customWidth="1"/>
    <col min="15876" max="15876" width="9.85546875" style="367" customWidth="1"/>
    <col min="15877" max="15877" width="10.42578125" style="367" customWidth="1"/>
    <col min="15878" max="15878" width="14" style="367" customWidth="1"/>
    <col min="15879" max="15879" width="12.28515625" style="367" customWidth="1"/>
    <col min="15880" max="15880" width="11.85546875" style="367" customWidth="1"/>
    <col min="15881" max="15881" width="10.7109375" style="367" customWidth="1"/>
    <col min="15882" max="15882" width="11" style="367" customWidth="1"/>
    <col min="15883" max="15883" width="12.5703125" style="367" customWidth="1"/>
    <col min="15884" max="15884" width="13.42578125" style="367" customWidth="1"/>
    <col min="15885" max="16128" width="9.140625" style="367"/>
    <col min="16129" max="16129" width="5.7109375" style="367" customWidth="1"/>
    <col min="16130" max="16130" width="15" style="367" customWidth="1"/>
    <col min="16131" max="16131" width="10.85546875" style="367" customWidth="1"/>
    <col min="16132" max="16132" width="9.85546875" style="367" customWidth="1"/>
    <col min="16133" max="16133" width="10.42578125" style="367" customWidth="1"/>
    <col min="16134" max="16134" width="14" style="367" customWidth="1"/>
    <col min="16135" max="16135" width="12.28515625" style="367" customWidth="1"/>
    <col min="16136" max="16136" width="11.85546875" style="367" customWidth="1"/>
    <col min="16137" max="16137" width="10.7109375" style="367" customWidth="1"/>
    <col min="16138" max="16138" width="11" style="367" customWidth="1"/>
    <col min="16139" max="16139" width="12.5703125" style="367" customWidth="1"/>
    <col min="16140" max="16140" width="13.42578125" style="367" customWidth="1"/>
    <col min="16141" max="16384" width="9.140625" style="367"/>
  </cols>
  <sheetData>
    <row r="1" spans="1:12" ht="15">
      <c r="A1" s="66"/>
      <c r="B1" s="66"/>
      <c r="C1" s="66"/>
      <c r="D1" s="66"/>
      <c r="E1" s="66"/>
      <c r="F1" s="66"/>
      <c r="G1" s="66"/>
      <c r="H1" s="66"/>
      <c r="K1" s="1530" t="s">
        <v>1075</v>
      </c>
      <c r="L1" s="1530"/>
    </row>
    <row r="2" spans="1:12" ht="15.7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  <c r="K2" s="66"/>
      <c r="L2" s="66"/>
    </row>
    <row r="3" spans="1:12" ht="20.25">
      <c r="A3" s="1531" t="s">
        <v>507</v>
      </c>
      <c r="B3" s="1531"/>
      <c r="C3" s="1531"/>
      <c r="D3" s="1531"/>
      <c r="E3" s="1531"/>
      <c r="F3" s="1531"/>
      <c r="G3" s="1531"/>
      <c r="H3" s="1531"/>
      <c r="I3" s="1031"/>
      <c r="J3" s="1031"/>
      <c r="K3" s="1031"/>
      <c r="L3" s="66"/>
    </row>
    <row r="4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>
      <c r="A5" s="1187" t="s">
        <v>1076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</row>
    <row r="6" spans="1:1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>
      <c r="A7" s="1330" t="s">
        <v>96</v>
      </c>
      <c r="B7" s="1330"/>
      <c r="C7" s="66"/>
      <c r="D7" s="66"/>
      <c r="E7" s="66"/>
      <c r="F7" s="66"/>
      <c r="G7" s="66"/>
      <c r="H7" s="1032"/>
      <c r="I7" s="66"/>
      <c r="J7" s="66"/>
      <c r="K7" s="66"/>
      <c r="L7" s="66"/>
    </row>
    <row r="8" spans="1:12" ht="18">
      <c r="A8" s="69"/>
      <c r="B8" s="69"/>
      <c r="C8" s="66"/>
      <c r="D8" s="66"/>
      <c r="E8" s="66"/>
      <c r="F8" s="66"/>
      <c r="G8" s="66"/>
      <c r="H8" s="66"/>
      <c r="I8" s="1033"/>
      <c r="J8" s="1034"/>
      <c r="K8" s="1374" t="s">
        <v>545</v>
      </c>
      <c r="L8" s="1374"/>
    </row>
    <row r="9" spans="1:12" ht="27.75" customHeight="1">
      <c r="A9" s="1528" t="s">
        <v>1077</v>
      </c>
      <c r="B9" s="1528" t="s">
        <v>1078</v>
      </c>
      <c r="C9" s="1371" t="s">
        <v>1079</v>
      </c>
      <c r="D9" s="1371" t="s">
        <v>1080</v>
      </c>
      <c r="E9" s="1526" t="s">
        <v>1081</v>
      </c>
      <c r="F9" s="1526"/>
      <c r="G9" s="1526" t="s">
        <v>1082</v>
      </c>
      <c r="H9" s="1526"/>
      <c r="I9" s="1526" t="s">
        <v>1083</v>
      </c>
      <c r="J9" s="1526"/>
      <c r="K9" s="1527" t="s">
        <v>1084</v>
      </c>
      <c r="L9" s="1527"/>
    </row>
    <row r="10" spans="1:12" ht="43.9" customHeight="1">
      <c r="A10" s="1529"/>
      <c r="B10" s="1529"/>
      <c r="C10" s="1371"/>
      <c r="D10" s="1371"/>
      <c r="E10" s="809" t="s">
        <v>1068</v>
      </c>
      <c r="F10" s="809" t="s">
        <v>125</v>
      </c>
      <c r="G10" s="809" t="s">
        <v>1068</v>
      </c>
      <c r="H10" s="809" t="s">
        <v>125</v>
      </c>
      <c r="I10" s="809" t="s">
        <v>1068</v>
      </c>
      <c r="J10" s="809" t="s">
        <v>125</v>
      </c>
      <c r="K10" s="809" t="s">
        <v>1085</v>
      </c>
      <c r="L10" s="809" t="s">
        <v>1086</v>
      </c>
    </row>
    <row r="11" spans="1:12" s="300" customFormat="1">
      <c r="A11" s="810">
        <v>1</v>
      </c>
      <c r="B11" s="810">
        <v>2</v>
      </c>
      <c r="C11" s="810">
        <v>3</v>
      </c>
      <c r="D11" s="810">
        <v>4</v>
      </c>
      <c r="E11" s="810">
        <v>5</v>
      </c>
      <c r="F11" s="810">
        <v>6</v>
      </c>
      <c r="G11" s="810">
        <v>7</v>
      </c>
      <c r="H11" s="810">
        <v>8</v>
      </c>
      <c r="I11" s="810">
        <v>9</v>
      </c>
      <c r="J11" s="810">
        <v>10</v>
      </c>
      <c r="K11" s="810">
        <v>11</v>
      </c>
      <c r="L11" s="810">
        <v>12</v>
      </c>
    </row>
    <row r="12" spans="1:12" ht="15">
      <c r="A12" s="74">
        <v>1</v>
      </c>
      <c r="B12" s="1035" t="s">
        <v>444</v>
      </c>
      <c r="C12" s="74">
        <v>950</v>
      </c>
      <c r="D12" s="74">
        <v>46691</v>
      </c>
      <c r="E12" s="74">
        <v>0</v>
      </c>
      <c r="F12" s="74">
        <v>0</v>
      </c>
      <c r="G12" s="74">
        <v>950</v>
      </c>
      <c r="H12" s="74">
        <v>25047</v>
      </c>
      <c r="I12" s="74">
        <v>0</v>
      </c>
      <c r="J12" s="74">
        <v>0</v>
      </c>
      <c r="K12" s="74">
        <v>0</v>
      </c>
      <c r="L12" s="1036">
        <v>0</v>
      </c>
    </row>
    <row r="13" spans="1:12" ht="15">
      <c r="A13" s="74">
        <v>2</v>
      </c>
      <c r="B13" s="1035" t="s">
        <v>445</v>
      </c>
      <c r="C13" s="74">
        <v>2311</v>
      </c>
      <c r="D13" s="74">
        <v>116087</v>
      </c>
      <c r="E13" s="74">
        <v>2311</v>
      </c>
      <c r="F13" s="74">
        <v>116087</v>
      </c>
      <c r="G13" s="74">
        <v>2311</v>
      </c>
      <c r="H13" s="74">
        <v>116087</v>
      </c>
      <c r="I13" s="74">
        <v>2311</v>
      </c>
      <c r="J13" s="74">
        <v>116087</v>
      </c>
      <c r="K13" s="74">
        <v>2311</v>
      </c>
      <c r="L13" s="74">
        <v>14</v>
      </c>
    </row>
    <row r="14" spans="1:12" ht="15">
      <c r="A14" s="74">
        <v>3</v>
      </c>
      <c r="B14" s="1035" t="s">
        <v>446</v>
      </c>
      <c r="C14" s="74">
        <v>1553</v>
      </c>
      <c r="D14" s="74">
        <v>61184</v>
      </c>
      <c r="E14" s="74">
        <v>18</v>
      </c>
      <c r="F14" s="74">
        <v>342</v>
      </c>
      <c r="G14" s="74">
        <v>1553</v>
      </c>
      <c r="H14" s="74">
        <v>61184</v>
      </c>
      <c r="I14" s="74">
        <v>1553</v>
      </c>
      <c r="J14" s="74">
        <v>61184</v>
      </c>
      <c r="K14" s="74">
        <v>1553</v>
      </c>
      <c r="L14" s="74">
        <v>61184</v>
      </c>
    </row>
    <row r="15" spans="1:12" ht="15">
      <c r="A15" s="74">
        <v>4</v>
      </c>
      <c r="B15" s="1035" t="s">
        <v>447</v>
      </c>
      <c r="C15" s="74">
        <v>1501</v>
      </c>
      <c r="D15" s="74">
        <v>97472</v>
      </c>
      <c r="E15" s="74">
        <v>1221</v>
      </c>
      <c r="F15" s="74">
        <v>71175</v>
      </c>
      <c r="G15" s="74">
        <v>1201</v>
      </c>
      <c r="H15" s="74">
        <v>71175</v>
      </c>
      <c r="I15" s="74">
        <v>1091</v>
      </c>
      <c r="J15" s="74">
        <v>71175</v>
      </c>
      <c r="K15" s="74">
        <v>1401</v>
      </c>
      <c r="L15" s="1036">
        <v>0</v>
      </c>
    </row>
    <row r="16" spans="1:12" ht="15">
      <c r="A16" s="74">
        <v>5</v>
      </c>
      <c r="B16" s="1035" t="s">
        <v>448</v>
      </c>
      <c r="C16" s="74">
        <v>3024</v>
      </c>
      <c r="D16" s="74">
        <v>152858</v>
      </c>
      <c r="E16" s="74">
        <v>3024</v>
      </c>
      <c r="F16" s="74">
        <v>73179</v>
      </c>
      <c r="G16" s="74">
        <v>3024</v>
      </c>
      <c r="H16" s="74">
        <v>73179</v>
      </c>
      <c r="I16" s="74">
        <v>3024</v>
      </c>
      <c r="J16" s="74">
        <v>73179</v>
      </c>
      <c r="K16" s="74">
        <v>3024</v>
      </c>
      <c r="L16" s="74">
        <v>1477</v>
      </c>
    </row>
    <row r="17" spans="1:12" ht="15">
      <c r="A17" s="74">
        <v>6</v>
      </c>
      <c r="B17" s="1035" t="s">
        <v>449</v>
      </c>
      <c r="C17" s="74">
        <v>2751</v>
      </c>
      <c r="D17" s="74">
        <v>150416</v>
      </c>
      <c r="E17" s="74">
        <v>2751</v>
      </c>
      <c r="F17" s="74">
        <v>147055</v>
      </c>
      <c r="G17" s="74">
        <v>2751</v>
      </c>
      <c r="H17" s="74">
        <v>73528</v>
      </c>
      <c r="I17" s="74">
        <v>2751</v>
      </c>
      <c r="J17" s="74">
        <v>3872</v>
      </c>
      <c r="K17" s="74">
        <v>2751</v>
      </c>
      <c r="L17" s="74">
        <v>1038</v>
      </c>
    </row>
    <row r="18" spans="1:12" ht="15">
      <c r="A18" s="74">
        <v>7</v>
      </c>
      <c r="B18" s="1035" t="s">
        <v>450</v>
      </c>
      <c r="C18" s="74">
        <v>2868</v>
      </c>
      <c r="D18" s="74">
        <v>122240</v>
      </c>
      <c r="E18" s="74">
        <v>2013</v>
      </c>
      <c r="F18" s="74">
        <v>122240</v>
      </c>
      <c r="G18" s="74">
        <v>1131</v>
      </c>
      <c r="H18" s="74">
        <v>94960</v>
      </c>
      <c r="I18" s="74">
        <v>0</v>
      </c>
      <c r="J18" s="74">
        <v>0</v>
      </c>
      <c r="K18" s="74">
        <v>17</v>
      </c>
      <c r="L18" s="74">
        <v>1685</v>
      </c>
    </row>
    <row r="19" spans="1:12" ht="15">
      <c r="A19" s="74">
        <v>8</v>
      </c>
      <c r="B19" s="1035" t="s">
        <v>451</v>
      </c>
      <c r="C19" s="74">
        <v>2557</v>
      </c>
      <c r="D19" s="74">
        <v>142699</v>
      </c>
      <c r="E19" s="74">
        <v>1217</v>
      </c>
      <c r="F19" s="74">
        <v>98083</v>
      </c>
      <c r="G19" s="74">
        <v>1500</v>
      </c>
      <c r="H19" s="74">
        <v>98083</v>
      </c>
      <c r="I19" s="74">
        <v>1509</v>
      </c>
      <c r="J19" s="74">
        <v>96350</v>
      </c>
      <c r="K19" s="74">
        <v>194</v>
      </c>
      <c r="L19" s="74">
        <v>21</v>
      </c>
    </row>
    <row r="20" spans="1:12" ht="15">
      <c r="A20" s="74">
        <v>9</v>
      </c>
      <c r="B20" s="1035" t="s">
        <v>452</v>
      </c>
      <c r="C20" s="74">
        <v>830</v>
      </c>
      <c r="D20" s="74">
        <v>99630</v>
      </c>
      <c r="E20" s="74">
        <v>830</v>
      </c>
      <c r="F20" s="74">
        <v>99630</v>
      </c>
      <c r="G20" s="74">
        <v>830</v>
      </c>
      <c r="H20" s="74">
        <v>82650</v>
      </c>
      <c r="I20" s="74">
        <v>0</v>
      </c>
      <c r="J20" s="74">
        <v>0</v>
      </c>
      <c r="K20" s="74">
        <v>0</v>
      </c>
      <c r="L20" s="1036">
        <v>0</v>
      </c>
    </row>
    <row r="21" spans="1:12" ht="15">
      <c r="A21" s="74">
        <v>10</v>
      </c>
      <c r="B21" s="1035" t="s">
        <v>453</v>
      </c>
      <c r="C21" s="74">
        <v>504</v>
      </c>
      <c r="D21" s="74">
        <v>50404</v>
      </c>
      <c r="E21" s="74">
        <v>504</v>
      </c>
      <c r="F21" s="74">
        <v>50404</v>
      </c>
      <c r="G21" s="74">
        <v>357</v>
      </c>
      <c r="H21" s="74">
        <v>1728</v>
      </c>
      <c r="I21" s="74">
        <v>345</v>
      </c>
      <c r="J21" s="74">
        <v>7286</v>
      </c>
      <c r="K21" s="74">
        <v>586</v>
      </c>
      <c r="L21" s="74">
        <v>280</v>
      </c>
    </row>
    <row r="22" spans="1:12" ht="15">
      <c r="A22" s="74">
        <v>11</v>
      </c>
      <c r="B22" s="1035" t="s">
        <v>454</v>
      </c>
      <c r="C22" s="74">
        <v>2286</v>
      </c>
      <c r="D22" s="74">
        <v>117141</v>
      </c>
      <c r="E22" s="74">
        <v>1979</v>
      </c>
      <c r="F22" s="74">
        <v>123419</v>
      </c>
      <c r="G22" s="74">
        <v>1672</v>
      </c>
      <c r="H22" s="74">
        <v>49821</v>
      </c>
      <c r="I22" s="74">
        <v>1672</v>
      </c>
      <c r="J22" s="74">
        <v>49821</v>
      </c>
      <c r="K22" s="74">
        <v>46</v>
      </c>
      <c r="L22" s="74">
        <v>2343</v>
      </c>
    </row>
    <row r="23" spans="1:12" ht="15">
      <c r="A23" s="74">
        <v>12</v>
      </c>
      <c r="B23" s="1035" t="s">
        <v>455</v>
      </c>
      <c r="C23" s="74">
        <v>3683</v>
      </c>
      <c r="D23" s="74">
        <v>186787</v>
      </c>
      <c r="E23" s="74">
        <v>1645</v>
      </c>
      <c r="F23" s="74">
        <v>136384</v>
      </c>
      <c r="G23" s="74">
        <v>1743</v>
      </c>
      <c r="H23" s="74">
        <v>138346</v>
      </c>
      <c r="I23" s="74">
        <v>1562</v>
      </c>
      <c r="J23" s="74">
        <v>88635</v>
      </c>
      <c r="K23" s="74">
        <v>876</v>
      </c>
      <c r="L23" s="74">
        <v>1549</v>
      </c>
    </row>
    <row r="24" spans="1:12" ht="15">
      <c r="A24" s="74">
        <v>13</v>
      </c>
      <c r="B24" s="1035" t="s">
        <v>456</v>
      </c>
      <c r="C24" s="74">
        <v>200</v>
      </c>
      <c r="D24" s="74">
        <v>143644</v>
      </c>
      <c r="E24" s="74">
        <v>1127</v>
      </c>
      <c r="F24" s="74">
        <v>69466</v>
      </c>
      <c r="G24" s="74">
        <v>11070</v>
      </c>
      <c r="H24" s="74">
        <v>62102</v>
      </c>
      <c r="I24" s="74">
        <v>1991</v>
      </c>
      <c r="J24" s="74">
        <v>89628</v>
      </c>
      <c r="K24" s="74">
        <v>278</v>
      </c>
      <c r="L24" s="74">
        <v>76</v>
      </c>
    </row>
    <row r="25" spans="1:12" ht="15">
      <c r="A25" s="74">
        <v>14</v>
      </c>
      <c r="B25" s="1035" t="s">
        <v>457</v>
      </c>
      <c r="C25" s="74">
        <v>1101</v>
      </c>
      <c r="D25" s="74">
        <v>153120</v>
      </c>
      <c r="E25" s="74">
        <v>1101</v>
      </c>
      <c r="F25" s="74">
        <v>153120</v>
      </c>
      <c r="G25" s="74">
        <v>1101</v>
      </c>
      <c r="H25" s="74">
        <v>689712</v>
      </c>
      <c r="I25" s="74">
        <v>1101</v>
      </c>
      <c r="J25" s="74">
        <v>0</v>
      </c>
      <c r="K25" s="74">
        <v>1101</v>
      </c>
      <c r="L25" s="74">
        <v>270</v>
      </c>
    </row>
    <row r="26" spans="1:12" ht="15">
      <c r="A26" s="74">
        <v>15</v>
      </c>
      <c r="B26" s="1035" t="s">
        <v>458</v>
      </c>
      <c r="C26" s="74">
        <v>3041</v>
      </c>
      <c r="D26" s="74">
        <v>72159</v>
      </c>
      <c r="E26" s="74">
        <v>3041</v>
      </c>
      <c r="F26" s="74">
        <v>92662</v>
      </c>
      <c r="G26" s="74">
        <v>3041</v>
      </c>
      <c r="H26" s="74">
        <v>103800</v>
      </c>
      <c r="I26" s="74">
        <v>3041</v>
      </c>
      <c r="J26" s="74">
        <v>260104</v>
      </c>
      <c r="K26" s="74">
        <v>0</v>
      </c>
      <c r="L26" s="74">
        <v>0</v>
      </c>
    </row>
    <row r="27" spans="1:12" ht="15">
      <c r="A27" s="74">
        <v>16</v>
      </c>
      <c r="B27" s="1035" t="s">
        <v>459</v>
      </c>
      <c r="C27" s="74">
        <v>3821</v>
      </c>
      <c r="D27" s="74">
        <v>216613</v>
      </c>
      <c r="E27" s="74">
        <v>3821</v>
      </c>
      <c r="F27" s="74">
        <v>216613</v>
      </c>
      <c r="G27" s="74">
        <v>3821</v>
      </c>
      <c r="H27" s="74">
        <v>216613</v>
      </c>
      <c r="I27" s="74">
        <v>3821</v>
      </c>
      <c r="J27" s="74">
        <v>216613</v>
      </c>
      <c r="K27" s="74">
        <v>0</v>
      </c>
      <c r="L27" s="74">
        <v>0</v>
      </c>
    </row>
    <row r="28" spans="1:12" ht="15">
      <c r="A28" s="74">
        <v>17</v>
      </c>
      <c r="B28" s="1035" t="s">
        <v>460</v>
      </c>
      <c r="C28" s="74">
        <v>1855</v>
      </c>
      <c r="D28" s="74">
        <v>107015</v>
      </c>
      <c r="E28" s="74">
        <v>1608</v>
      </c>
      <c r="F28" s="74">
        <v>80017</v>
      </c>
      <c r="G28" s="74">
        <v>1608</v>
      </c>
      <c r="H28" s="74">
        <v>27830</v>
      </c>
      <c r="I28" s="74">
        <v>1608</v>
      </c>
      <c r="J28" s="74">
        <v>9900</v>
      </c>
      <c r="K28" s="74">
        <v>1608</v>
      </c>
      <c r="L28" s="74">
        <v>67</v>
      </c>
    </row>
    <row r="29" spans="1:12" ht="15">
      <c r="A29" s="74">
        <v>18</v>
      </c>
      <c r="B29" s="1035" t="s">
        <v>461</v>
      </c>
      <c r="C29" s="74">
        <v>1805</v>
      </c>
      <c r="D29" s="74">
        <v>110026</v>
      </c>
      <c r="E29" s="74">
        <v>1805</v>
      </c>
      <c r="F29" s="74">
        <v>110026</v>
      </c>
      <c r="G29" s="74">
        <v>1805</v>
      </c>
      <c r="H29" s="74">
        <v>110026</v>
      </c>
      <c r="I29" s="74">
        <v>1805</v>
      </c>
      <c r="J29" s="74">
        <v>110026</v>
      </c>
      <c r="K29" s="74">
        <v>1094</v>
      </c>
      <c r="L29" s="74">
        <v>2410</v>
      </c>
    </row>
    <row r="30" spans="1:12" ht="15">
      <c r="A30" s="74">
        <v>19</v>
      </c>
      <c r="B30" s="1035" t="s">
        <v>462</v>
      </c>
      <c r="C30" s="74">
        <v>1920</v>
      </c>
      <c r="D30" s="74">
        <v>109604</v>
      </c>
      <c r="E30" s="74">
        <v>952</v>
      </c>
      <c r="F30" s="74">
        <v>62542</v>
      </c>
      <c r="G30" s="74">
        <v>1254</v>
      </c>
      <c r="H30" s="74">
        <v>85471</v>
      </c>
      <c r="I30" s="74">
        <v>1752</v>
      </c>
      <c r="J30" s="74">
        <v>96852</v>
      </c>
      <c r="K30" s="74">
        <v>113</v>
      </c>
      <c r="L30" s="74">
        <v>432</v>
      </c>
    </row>
    <row r="31" spans="1:12" ht="15">
      <c r="A31" s="74">
        <v>20</v>
      </c>
      <c r="B31" s="1035" t="s">
        <v>463</v>
      </c>
      <c r="C31" s="74">
        <v>821</v>
      </c>
      <c r="D31" s="74">
        <v>38531</v>
      </c>
      <c r="E31" s="74">
        <v>714</v>
      </c>
      <c r="F31" s="74">
        <v>33600</v>
      </c>
      <c r="G31" s="74">
        <v>714</v>
      </c>
      <c r="H31" s="74">
        <v>33594</v>
      </c>
      <c r="I31" s="74">
        <v>0</v>
      </c>
      <c r="J31" s="74">
        <v>0</v>
      </c>
      <c r="K31" s="74">
        <v>149</v>
      </c>
      <c r="L31" s="74">
        <v>644</v>
      </c>
    </row>
    <row r="32" spans="1:12" ht="15">
      <c r="A32" s="74">
        <v>21</v>
      </c>
      <c r="B32" s="1035" t="s">
        <v>464</v>
      </c>
      <c r="C32" s="377">
        <v>1647</v>
      </c>
      <c r="D32" s="377">
        <v>74630</v>
      </c>
      <c r="E32" s="377">
        <v>1453</v>
      </c>
      <c r="F32" s="377">
        <v>41461</v>
      </c>
      <c r="G32" s="377">
        <v>1453</v>
      </c>
      <c r="H32" s="377">
        <v>41461</v>
      </c>
      <c r="I32" s="377">
        <v>1627</v>
      </c>
      <c r="J32" s="377">
        <v>72913</v>
      </c>
      <c r="K32" s="377">
        <v>1132</v>
      </c>
      <c r="L32" s="377">
        <v>642</v>
      </c>
    </row>
    <row r="33" spans="1:12" ht="15">
      <c r="A33" s="74">
        <v>22</v>
      </c>
      <c r="B33" s="1035" t="s">
        <v>465</v>
      </c>
      <c r="C33" s="377">
        <v>1679</v>
      </c>
      <c r="D33" s="377">
        <v>72696</v>
      </c>
      <c r="E33" s="377">
        <v>1404</v>
      </c>
      <c r="F33" s="377">
        <v>50473</v>
      </c>
      <c r="G33" s="377">
        <v>1304</v>
      </c>
      <c r="H33" s="377">
        <v>40647</v>
      </c>
      <c r="I33" s="377">
        <v>1304</v>
      </c>
      <c r="J33" s="377">
        <v>40035</v>
      </c>
      <c r="K33" s="377">
        <v>0</v>
      </c>
      <c r="L33" s="377">
        <v>0</v>
      </c>
    </row>
    <row r="34" spans="1:12" ht="15">
      <c r="A34" s="74">
        <v>23</v>
      </c>
      <c r="B34" s="1035" t="s">
        <v>466</v>
      </c>
      <c r="C34" s="74">
        <v>1781</v>
      </c>
      <c r="D34" s="74">
        <v>127475</v>
      </c>
      <c r="E34" s="74">
        <v>1781</v>
      </c>
      <c r="F34" s="74">
        <v>127475</v>
      </c>
      <c r="G34" s="74">
        <v>1781</v>
      </c>
      <c r="H34" s="74">
        <v>66084</v>
      </c>
      <c r="I34" s="74">
        <v>1781</v>
      </c>
      <c r="J34" s="74">
        <v>66084</v>
      </c>
      <c r="K34" s="74">
        <v>79</v>
      </c>
      <c r="L34" s="74">
        <v>261</v>
      </c>
    </row>
    <row r="35" spans="1:12" ht="15">
      <c r="A35" s="74">
        <v>24</v>
      </c>
      <c r="B35" s="1035" t="s">
        <v>489</v>
      </c>
      <c r="C35" s="74">
        <v>2432</v>
      </c>
      <c r="D35" s="74">
        <v>188721</v>
      </c>
      <c r="E35" s="74">
        <v>2432</v>
      </c>
      <c r="F35" s="74">
        <v>169849</v>
      </c>
      <c r="G35" s="74">
        <v>2189</v>
      </c>
      <c r="H35" s="74">
        <v>152864</v>
      </c>
      <c r="I35" s="74">
        <v>1970</v>
      </c>
      <c r="J35" s="74">
        <v>137578</v>
      </c>
      <c r="K35" s="74">
        <v>59</v>
      </c>
      <c r="L35" s="74">
        <v>67</v>
      </c>
    </row>
    <row r="36" spans="1:12" ht="15.75" customHeight="1">
      <c r="A36" s="74">
        <v>25</v>
      </c>
      <c r="B36" s="1035" t="s">
        <v>467</v>
      </c>
      <c r="C36" s="377">
        <v>1836</v>
      </c>
      <c r="D36" s="377">
        <v>142775</v>
      </c>
      <c r="E36" s="377">
        <v>1836</v>
      </c>
      <c r="F36" s="377">
        <v>106136</v>
      </c>
      <c r="G36" s="377">
        <v>1836</v>
      </c>
      <c r="H36" s="377">
        <v>148422</v>
      </c>
      <c r="I36" s="377">
        <v>0</v>
      </c>
      <c r="J36" s="377">
        <v>0</v>
      </c>
      <c r="K36" s="377">
        <v>286</v>
      </c>
      <c r="L36" s="377">
        <v>1302</v>
      </c>
    </row>
    <row r="37" spans="1:12" ht="15.6" customHeight="1">
      <c r="A37" s="74">
        <v>26</v>
      </c>
      <c r="B37" s="1035" t="s">
        <v>468</v>
      </c>
      <c r="C37" s="377">
        <v>1590</v>
      </c>
      <c r="D37" s="377">
        <v>150823</v>
      </c>
      <c r="E37" s="377">
        <v>1590</v>
      </c>
      <c r="F37" s="377">
        <v>150823</v>
      </c>
      <c r="G37" s="377">
        <v>145</v>
      </c>
      <c r="H37" s="377">
        <v>7911</v>
      </c>
      <c r="I37" s="377">
        <v>225</v>
      </c>
      <c r="J37" s="377">
        <v>15271</v>
      </c>
      <c r="K37" s="377">
        <v>49</v>
      </c>
      <c r="L37" s="377">
        <v>72</v>
      </c>
    </row>
    <row r="38" spans="1:12" ht="15">
      <c r="A38" s="74">
        <v>27</v>
      </c>
      <c r="B38" s="1035" t="s">
        <v>469</v>
      </c>
      <c r="C38" s="74">
        <v>3275</v>
      </c>
      <c r="D38" s="377">
        <v>182851</v>
      </c>
      <c r="E38" s="377">
        <v>2631</v>
      </c>
      <c r="F38" s="377">
        <v>174667</v>
      </c>
      <c r="G38" s="377">
        <v>2851</v>
      </c>
      <c r="H38" s="377">
        <v>124402</v>
      </c>
      <c r="I38" s="377">
        <v>2984</v>
      </c>
      <c r="J38" s="377">
        <v>84633</v>
      </c>
      <c r="K38" s="377">
        <v>2031</v>
      </c>
      <c r="L38" s="377">
        <v>1209</v>
      </c>
    </row>
    <row r="39" spans="1:12" ht="15">
      <c r="A39" s="74">
        <v>28</v>
      </c>
      <c r="B39" s="1035" t="s">
        <v>470</v>
      </c>
      <c r="C39" s="377">
        <v>2522</v>
      </c>
      <c r="D39" s="377">
        <v>40178</v>
      </c>
      <c r="E39" s="377">
        <v>2522</v>
      </c>
      <c r="F39" s="377">
        <v>40178</v>
      </c>
      <c r="G39" s="377">
        <v>2522</v>
      </c>
      <c r="H39" s="377">
        <v>40178</v>
      </c>
      <c r="I39" s="377">
        <v>2522</v>
      </c>
      <c r="J39" s="377">
        <v>40178</v>
      </c>
      <c r="K39" s="377">
        <v>2522</v>
      </c>
      <c r="L39" s="377">
        <v>2410</v>
      </c>
    </row>
    <row r="40" spans="1:12" ht="15">
      <c r="A40" s="74">
        <v>29</v>
      </c>
      <c r="B40" s="1035" t="s">
        <v>669</v>
      </c>
      <c r="C40" s="377">
        <v>891</v>
      </c>
      <c r="D40" s="377">
        <v>48442</v>
      </c>
      <c r="E40" s="377">
        <v>861</v>
      </c>
      <c r="F40" s="377">
        <v>46865</v>
      </c>
      <c r="G40" s="377">
        <v>861</v>
      </c>
      <c r="H40" s="377">
        <v>46865</v>
      </c>
      <c r="I40" s="377">
        <v>861</v>
      </c>
      <c r="J40" s="377">
        <v>2876</v>
      </c>
      <c r="K40" s="377">
        <v>647</v>
      </c>
      <c r="L40" s="377">
        <v>618</v>
      </c>
    </row>
    <row r="41" spans="1:12" ht="15">
      <c r="A41" s="74">
        <v>30</v>
      </c>
      <c r="B41" s="1035" t="s">
        <v>471</v>
      </c>
      <c r="C41" s="377">
        <v>2020</v>
      </c>
      <c r="D41" s="377">
        <v>134158</v>
      </c>
      <c r="E41" s="377">
        <v>719</v>
      </c>
      <c r="F41" s="377">
        <v>38515</v>
      </c>
      <c r="G41" s="377">
        <v>2020</v>
      </c>
      <c r="H41" s="377">
        <v>91576</v>
      </c>
      <c r="I41" s="377">
        <v>0</v>
      </c>
      <c r="J41" s="377">
        <v>0</v>
      </c>
      <c r="K41" s="377">
        <v>508</v>
      </c>
      <c r="L41" s="377">
        <v>19233</v>
      </c>
    </row>
    <row r="42" spans="1:12" ht="15">
      <c r="A42" s="74">
        <v>31</v>
      </c>
      <c r="B42" s="1037" t="s">
        <v>472</v>
      </c>
      <c r="C42" s="998">
        <v>1727</v>
      </c>
      <c r="D42" s="998">
        <v>86112</v>
      </c>
      <c r="E42" s="998">
        <v>1415</v>
      </c>
      <c r="F42" s="998">
        <v>73252</v>
      </c>
      <c r="G42" s="998">
        <v>1299</v>
      </c>
      <c r="H42" s="377">
        <v>63579</v>
      </c>
      <c r="I42" s="377">
        <v>1626</v>
      </c>
      <c r="J42" s="377">
        <v>77548</v>
      </c>
      <c r="K42" s="377">
        <v>242</v>
      </c>
      <c r="L42" s="377">
        <v>271</v>
      </c>
    </row>
    <row r="43" spans="1:12" ht="15">
      <c r="A43" s="74">
        <v>32</v>
      </c>
      <c r="B43" s="1035" t="s">
        <v>473</v>
      </c>
      <c r="C43" s="377">
        <v>1265</v>
      </c>
      <c r="D43" s="377">
        <v>55606</v>
      </c>
      <c r="E43" s="377">
        <v>1265</v>
      </c>
      <c r="F43" s="377">
        <v>55489</v>
      </c>
      <c r="G43" s="377">
        <v>1265</v>
      </c>
      <c r="H43" s="377">
        <v>54132</v>
      </c>
      <c r="I43" s="377">
        <v>1265</v>
      </c>
      <c r="J43" s="377">
        <v>46578</v>
      </c>
      <c r="K43" s="377">
        <v>22</v>
      </c>
      <c r="L43" s="377">
        <v>48</v>
      </c>
    </row>
    <row r="44" spans="1:12" ht="15">
      <c r="A44" s="74">
        <v>33</v>
      </c>
      <c r="B44" s="1035" t="s">
        <v>474</v>
      </c>
      <c r="C44" s="377">
        <v>1848</v>
      </c>
      <c r="D44" s="377">
        <v>73920</v>
      </c>
      <c r="E44" s="377">
        <v>1848</v>
      </c>
      <c r="F44" s="377">
        <v>64559</v>
      </c>
      <c r="G44" s="377">
        <v>513</v>
      </c>
      <c r="H44" s="377">
        <v>17023</v>
      </c>
      <c r="I44" s="377">
        <v>365</v>
      </c>
      <c r="J44" s="377">
        <v>11788</v>
      </c>
      <c r="K44" s="377">
        <v>0</v>
      </c>
      <c r="L44" s="377">
        <v>0</v>
      </c>
    </row>
    <row r="45" spans="1:12" ht="15">
      <c r="A45" s="74">
        <v>34</v>
      </c>
      <c r="B45" s="1035" t="s">
        <v>475</v>
      </c>
      <c r="C45" s="377">
        <v>1751</v>
      </c>
      <c r="D45" s="377">
        <v>134429</v>
      </c>
      <c r="E45" s="377">
        <v>1988</v>
      </c>
      <c r="F45" s="377">
        <v>150407</v>
      </c>
      <c r="G45" s="377">
        <v>2310</v>
      </c>
      <c r="H45" s="377">
        <v>146827</v>
      </c>
      <c r="I45" s="377">
        <v>1980</v>
      </c>
      <c r="J45" s="377">
        <v>44901</v>
      </c>
      <c r="K45" s="377">
        <v>1694</v>
      </c>
      <c r="L45" s="377">
        <v>16720</v>
      </c>
    </row>
    <row r="46" spans="1:12" ht="15">
      <c r="A46" s="74">
        <v>35</v>
      </c>
      <c r="B46" s="1035" t="s">
        <v>476</v>
      </c>
      <c r="C46" s="377">
        <v>2692</v>
      </c>
      <c r="D46" s="377">
        <v>114339</v>
      </c>
      <c r="E46" s="377">
        <v>2692</v>
      </c>
      <c r="F46" s="377">
        <v>114339</v>
      </c>
      <c r="G46" s="377">
        <v>2692</v>
      </c>
      <c r="H46" s="377">
        <v>114339</v>
      </c>
      <c r="I46" s="377">
        <v>2692</v>
      </c>
      <c r="J46" s="377">
        <v>69355</v>
      </c>
      <c r="K46" s="377">
        <v>0</v>
      </c>
      <c r="L46" s="377">
        <v>0</v>
      </c>
    </row>
    <row r="47" spans="1:12" ht="15">
      <c r="A47" s="74">
        <v>36</v>
      </c>
      <c r="B47" s="1035" t="s">
        <v>670</v>
      </c>
      <c r="C47" s="377">
        <v>2160</v>
      </c>
      <c r="D47" s="377">
        <v>75593</v>
      </c>
      <c r="E47" s="377">
        <v>2160</v>
      </c>
      <c r="F47" s="377">
        <v>7775</v>
      </c>
      <c r="G47" s="377">
        <v>2160</v>
      </c>
      <c r="H47" s="377">
        <v>38388</v>
      </c>
      <c r="I47" s="377">
        <v>2160</v>
      </c>
      <c r="J47" s="377">
        <v>17006</v>
      </c>
      <c r="K47" s="377">
        <v>2160</v>
      </c>
      <c r="L47" s="377">
        <v>12784</v>
      </c>
    </row>
    <row r="48" spans="1:12" ht="15">
      <c r="A48" s="74">
        <v>37</v>
      </c>
      <c r="B48" s="1035" t="s">
        <v>477</v>
      </c>
      <c r="C48" s="377">
        <v>3152</v>
      </c>
      <c r="D48" s="377">
        <v>205007</v>
      </c>
      <c r="E48" s="377">
        <v>3152</v>
      </c>
      <c r="F48" s="377">
        <v>205007</v>
      </c>
      <c r="G48" s="377">
        <v>3152</v>
      </c>
      <c r="H48" s="377">
        <v>182456</v>
      </c>
      <c r="I48" s="377">
        <v>3152</v>
      </c>
      <c r="J48" s="377">
        <v>133255</v>
      </c>
      <c r="K48" s="377">
        <v>2050</v>
      </c>
      <c r="L48" s="377">
        <v>1845</v>
      </c>
    </row>
    <row r="49" spans="1:12" ht="15">
      <c r="A49" s="74">
        <v>38</v>
      </c>
      <c r="B49" s="1035" t="s">
        <v>478</v>
      </c>
      <c r="C49" s="377">
        <v>3137</v>
      </c>
      <c r="D49" s="377">
        <v>164192</v>
      </c>
      <c r="E49" s="377">
        <v>3137</v>
      </c>
      <c r="F49" s="377">
        <v>164192</v>
      </c>
      <c r="G49" s="377">
        <v>3137</v>
      </c>
      <c r="H49" s="377">
        <v>164192</v>
      </c>
      <c r="I49" s="377">
        <v>3137</v>
      </c>
      <c r="J49" s="377">
        <v>164192</v>
      </c>
      <c r="K49" s="377">
        <v>0</v>
      </c>
      <c r="L49" s="377">
        <v>0</v>
      </c>
    </row>
    <row r="50" spans="1:12" ht="15">
      <c r="A50" s="74">
        <v>39</v>
      </c>
      <c r="B50" s="1037" t="s">
        <v>479</v>
      </c>
      <c r="C50" s="998">
        <v>1685</v>
      </c>
      <c r="D50" s="998">
        <v>168017</v>
      </c>
      <c r="E50" s="998">
        <v>1685</v>
      </c>
      <c r="F50" s="998">
        <v>168017</v>
      </c>
      <c r="G50" s="998">
        <v>1685</v>
      </c>
      <c r="H50" s="998">
        <v>177007</v>
      </c>
      <c r="I50" s="998">
        <v>0</v>
      </c>
      <c r="J50" s="998">
        <v>0</v>
      </c>
      <c r="K50" s="998">
        <v>540</v>
      </c>
      <c r="L50" s="998">
        <v>4093</v>
      </c>
    </row>
    <row r="51" spans="1:12" ht="15">
      <c r="A51" s="74">
        <v>40</v>
      </c>
      <c r="B51" s="1037" t="s">
        <v>480</v>
      </c>
      <c r="C51" s="998">
        <v>2719</v>
      </c>
      <c r="D51" s="998">
        <v>30349</v>
      </c>
      <c r="E51" s="998">
        <v>2719</v>
      </c>
      <c r="F51" s="998">
        <v>30349</v>
      </c>
      <c r="G51" s="998">
        <v>2719</v>
      </c>
      <c r="H51" s="998">
        <v>28534</v>
      </c>
      <c r="I51" s="998">
        <v>2719</v>
      </c>
      <c r="J51" s="998">
        <v>28534</v>
      </c>
      <c r="K51" s="998">
        <v>2719</v>
      </c>
      <c r="L51" s="998">
        <v>3033</v>
      </c>
    </row>
    <row r="52" spans="1:12" ht="15">
      <c r="A52" s="74">
        <v>41</v>
      </c>
      <c r="B52" s="1035" t="s">
        <v>481</v>
      </c>
      <c r="C52" s="377">
        <v>2905</v>
      </c>
      <c r="D52" s="377">
        <v>134672</v>
      </c>
      <c r="E52" s="1000">
        <v>2905</v>
      </c>
      <c r="F52" s="377">
        <v>1344672</v>
      </c>
      <c r="G52" s="377">
        <v>2905</v>
      </c>
      <c r="H52" s="377">
        <v>134672</v>
      </c>
      <c r="I52" s="377">
        <v>2905</v>
      </c>
      <c r="J52" s="377">
        <v>134672</v>
      </c>
      <c r="K52" s="377">
        <v>328</v>
      </c>
      <c r="L52" s="377">
        <v>328</v>
      </c>
    </row>
    <row r="53" spans="1:12" ht="15">
      <c r="A53" s="74">
        <v>42</v>
      </c>
      <c r="B53" s="1035" t="s">
        <v>482</v>
      </c>
      <c r="C53" s="377">
        <v>1177</v>
      </c>
      <c r="D53" s="377">
        <v>86780</v>
      </c>
      <c r="E53" s="377">
        <v>188</v>
      </c>
      <c r="F53" s="377">
        <v>18992</v>
      </c>
      <c r="G53" s="377">
        <v>188</v>
      </c>
      <c r="H53" s="377">
        <v>1069</v>
      </c>
      <c r="I53" s="377">
        <v>188</v>
      </c>
      <c r="J53" s="377">
        <v>442</v>
      </c>
      <c r="K53" s="377">
        <v>0</v>
      </c>
      <c r="L53" s="377">
        <v>0</v>
      </c>
    </row>
    <row r="54" spans="1:12" ht="15">
      <c r="A54" s="74">
        <v>43</v>
      </c>
      <c r="B54" s="1035" t="s">
        <v>483</v>
      </c>
      <c r="C54" s="377">
        <v>1265</v>
      </c>
      <c r="D54" s="377">
        <v>58939</v>
      </c>
      <c r="E54" s="377">
        <v>1265</v>
      </c>
      <c r="F54" s="377">
        <v>58939</v>
      </c>
      <c r="G54" s="377">
        <v>1265</v>
      </c>
      <c r="H54" s="377">
        <v>58939</v>
      </c>
      <c r="I54" s="377">
        <v>1265</v>
      </c>
      <c r="J54" s="377">
        <v>44530</v>
      </c>
      <c r="K54" s="377">
        <v>1265</v>
      </c>
      <c r="L54" s="377">
        <v>0</v>
      </c>
    </row>
    <row r="55" spans="1:12" ht="15">
      <c r="A55" s="74">
        <v>44</v>
      </c>
      <c r="B55" s="1035" t="s">
        <v>484</v>
      </c>
      <c r="C55" s="377">
        <v>1153</v>
      </c>
      <c r="D55" s="377">
        <v>8771</v>
      </c>
      <c r="E55" s="377">
        <v>1153</v>
      </c>
      <c r="F55" s="377">
        <v>8771</v>
      </c>
      <c r="G55" s="377">
        <v>1153</v>
      </c>
      <c r="H55" s="377">
        <v>8771</v>
      </c>
      <c r="I55" s="377">
        <v>1153</v>
      </c>
      <c r="J55" s="377">
        <v>8771</v>
      </c>
      <c r="K55" s="377">
        <v>926</v>
      </c>
      <c r="L55" s="377">
        <v>784</v>
      </c>
    </row>
    <row r="56" spans="1:12" ht="15">
      <c r="A56" s="74">
        <v>45</v>
      </c>
      <c r="B56" s="1035" t="s">
        <v>485</v>
      </c>
      <c r="C56" s="377">
        <v>2980</v>
      </c>
      <c r="D56" s="377">
        <v>222346</v>
      </c>
      <c r="E56" s="377">
        <v>1440</v>
      </c>
      <c r="F56" s="377">
        <v>101946</v>
      </c>
      <c r="G56" s="377">
        <v>1684</v>
      </c>
      <c r="H56" s="377">
        <v>95380</v>
      </c>
      <c r="I56" s="377">
        <v>2116</v>
      </c>
      <c r="J56" s="377">
        <v>103569</v>
      </c>
      <c r="K56" s="377">
        <v>1075</v>
      </c>
      <c r="L56" s="377">
        <v>355</v>
      </c>
    </row>
    <row r="57" spans="1:12" ht="15">
      <c r="A57" s="74">
        <v>46</v>
      </c>
      <c r="B57" s="1035" t="s">
        <v>486</v>
      </c>
      <c r="C57" s="377">
        <v>2176</v>
      </c>
      <c r="D57" s="377">
        <v>120433</v>
      </c>
      <c r="E57" s="377">
        <v>2176</v>
      </c>
      <c r="F57" s="377">
        <v>120433</v>
      </c>
      <c r="G57" s="377">
        <v>1908</v>
      </c>
      <c r="H57" s="377">
        <v>104309</v>
      </c>
      <c r="I57" s="377">
        <v>1565</v>
      </c>
      <c r="J57" s="377">
        <v>84731</v>
      </c>
      <c r="K57" s="377">
        <v>0</v>
      </c>
      <c r="L57" s="377">
        <v>0</v>
      </c>
    </row>
    <row r="58" spans="1:12" ht="15">
      <c r="A58" s="74">
        <v>47</v>
      </c>
      <c r="B58" s="1037" t="s">
        <v>487</v>
      </c>
      <c r="C58" s="998">
        <v>2031</v>
      </c>
      <c r="D58" s="998">
        <v>113299</v>
      </c>
      <c r="E58" s="998">
        <v>1698</v>
      </c>
      <c r="F58" s="998">
        <v>69617</v>
      </c>
      <c r="G58" s="998">
        <v>0</v>
      </c>
      <c r="H58" s="998">
        <v>0</v>
      </c>
      <c r="I58" s="998">
        <v>0</v>
      </c>
      <c r="J58" s="998">
        <v>0</v>
      </c>
      <c r="K58" s="998">
        <v>0</v>
      </c>
      <c r="L58" s="998">
        <v>0</v>
      </c>
    </row>
    <row r="59" spans="1:12" ht="15">
      <c r="A59" s="74">
        <v>48</v>
      </c>
      <c r="B59" s="1035" t="s">
        <v>671</v>
      </c>
      <c r="C59" s="377">
        <v>2328</v>
      </c>
      <c r="D59" s="377">
        <v>84965</v>
      </c>
      <c r="E59" s="377">
        <v>2328</v>
      </c>
      <c r="F59" s="377">
        <v>84965</v>
      </c>
      <c r="G59" s="377">
        <v>2328</v>
      </c>
      <c r="H59" s="377">
        <v>84965</v>
      </c>
      <c r="I59" s="377">
        <v>2328</v>
      </c>
      <c r="J59" s="377">
        <v>84965</v>
      </c>
      <c r="K59" s="377">
        <v>0</v>
      </c>
      <c r="L59" s="377">
        <v>0</v>
      </c>
    </row>
    <row r="60" spans="1:12" ht="15">
      <c r="A60" s="74">
        <v>49</v>
      </c>
      <c r="B60" s="1037" t="s">
        <v>672</v>
      </c>
      <c r="C60" s="998">
        <v>1459</v>
      </c>
      <c r="D60" s="998">
        <v>115159</v>
      </c>
      <c r="E60" s="998">
        <v>1405</v>
      </c>
      <c r="F60" s="998">
        <v>81171</v>
      </c>
      <c r="G60" s="998">
        <v>1405</v>
      </c>
      <c r="H60" s="998">
        <v>94072</v>
      </c>
      <c r="I60" s="998">
        <v>0</v>
      </c>
      <c r="J60" s="998">
        <v>0</v>
      </c>
      <c r="K60" s="998">
        <v>1677</v>
      </c>
      <c r="L60" s="998">
        <v>4800</v>
      </c>
    </row>
    <row r="61" spans="1:12" ht="15">
      <c r="A61" s="74">
        <v>50</v>
      </c>
      <c r="B61" s="1037" t="s">
        <v>488</v>
      </c>
      <c r="C61" s="998">
        <v>1177</v>
      </c>
      <c r="D61" s="998">
        <v>86780</v>
      </c>
      <c r="E61" s="998">
        <v>188</v>
      </c>
      <c r="F61" s="998">
        <v>18992</v>
      </c>
      <c r="G61" s="998">
        <v>188</v>
      </c>
      <c r="H61" s="998">
        <v>1069</v>
      </c>
      <c r="I61" s="998">
        <v>188</v>
      </c>
      <c r="J61" s="998">
        <v>442</v>
      </c>
      <c r="K61" s="998">
        <v>0</v>
      </c>
      <c r="L61" s="998">
        <v>0</v>
      </c>
    </row>
    <row r="62" spans="1:12" ht="15">
      <c r="A62" s="577">
        <v>51</v>
      </c>
      <c r="B62" s="1037" t="s">
        <v>673</v>
      </c>
      <c r="C62" s="998">
        <v>1154</v>
      </c>
      <c r="D62" s="998">
        <v>77291</v>
      </c>
      <c r="E62" s="998">
        <v>1191</v>
      </c>
      <c r="F62" s="998">
        <v>76875</v>
      </c>
      <c r="G62" s="998">
        <v>1187</v>
      </c>
      <c r="H62" s="998">
        <v>56571</v>
      </c>
      <c r="I62" s="998">
        <v>849</v>
      </c>
      <c r="J62" s="998">
        <v>28483</v>
      </c>
      <c r="K62" s="998">
        <v>0</v>
      </c>
      <c r="L62" s="998">
        <v>0</v>
      </c>
    </row>
    <row r="63" spans="1:12">
      <c r="A63" s="1349" t="s">
        <v>9</v>
      </c>
      <c r="B63" s="1351"/>
      <c r="C63" s="380">
        <f t="shared" ref="C63:L63" si="0">SUM(C12:C62)</f>
        <v>100996</v>
      </c>
      <c r="D63" s="380">
        <f t="shared" si="0"/>
        <v>5674069</v>
      </c>
      <c r="E63" s="380">
        <f t="shared" si="0"/>
        <v>86909</v>
      </c>
      <c r="F63" s="380">
        <f t="shared" si="0"/>
        <v>5821245</v>
      </c>
      <c r="G63" s="380">
        <f t="shared" si="0"/>
        <v>95542</v>
      </c>
      <c r="H63" s="380">
        <f t="shared" si="0"/>
        <v>4601640</v>
      </c>
      <c r="I63" s="380">
        <f t="shared" si="0"/>
        <v>75864</v>
      </c>
      <c r="J63" s="380">
        <f t="shared" si="0"/>
        <v>2894042</v>
      </c>
      <c r="K63" s="380">
        <f t="shared" si="0"/>
        <v>39113</v>
      </c>
      <c r="L63" s="1071">
        <f t="shared" si="0"/>
        <v>144365</v>
      </c>
    </row>
    <row r="64" spans="1:12">
      <c r="A64" s="1038"/>
      <c r="B64" s="1038"/>
      <c r="C64" s="1039"/>
      <c r="D64" s="1039"/>
      <c r="E64" s="1039"/>
      <c r="F64" s="1039"/>
      <c r="G64" s="1039"/>
      <c r="H64" s="1039"/>
      <c r="I64" s="1039"/>
      <c r="J64" s="1039"/>
      <c r="K64" s="1039"/>
      <c r="L64" s="1039"/>
    </row>
    <row r="66" spans="3:12">
      <c r="C66" s="367">
        <v>6809497</v>
      </c>
      <c r="J66" s="423"/>
      <c r="K66" s="1029" t="s">
        <v>6</v>
      </c>
      <c r="L66" s="1029"/>
    </row>
    <row r="67" spans="3:12">
      <c r="J67" s="1521" t="s">
        <v>546</v>
      </c>
      <c r="K67" s="1521"/>
      <c r="L67" s="1521"/>
    </row>
    <row r="68" spans="3:12">
      <c r="F68" s="367">
        <f>F63/C66</f>
        <v>0.85487151253609484</v>
      </c>
      <c r="G68" s="367">
        <f>J63/C66</f>
        <v>0.42500084808026201</v>
      </c>
      <c r="J68" s="423"/>
      <c r="K68" s="1030" t="s">
        <v>55</v>
      </c>
      <c r="L68" s="423"/>
    </row>
    <row r="69" spans="3:12">
      <c r="J69" s="300"/>
      <c r="K69" s="300"/>
      <c r="L69" s="300"/>
    </row>
  </sheetData>
  <mergeCells count="16">
    <mergeCell ref="K8:L8"/>
    <mergeCell ref="K1:L1"/>
    <mergeCell ref="A2:J2"/>
    <mergeCell ref="A3:H3"/>
    <mergeCell ref="A5:L5"/>
    <mergeCell ref="A7:B7"/>
    <mergeCell ref="I9:J9"/>
    <mergeCell ref="K9:L9"/>
    <mergeCell ref="A63:B63"/>
    <mergeCell ref="J67:L67"/>
    <mergeCell ref="A9:A10"/>
    <mergeCell ref="B9:B10"/>
    <mergeCell ref="C9:C10"/>
    <mergeCell ref="D9:D10"/>
    <mergeCell ref="E9:F9"/>
    <mergeCell ref="G9:H9"/>
  </mergeCells>
  <pageMargins left="0.38" right="0.27" top="0.75" bottom="0.34" header="0.3" footer="0.3"/>
  <pageSetup scale="90" orientation="landscape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topLeftCell="A16" zoomScale="130" zoomScaleSheetLayoutView="130" workbookViewId="0">
      <selection activeCell="D63" sqref="D63:E63"/>
    </sheetView>
  </sheetViews>
  <sheetFormatPr defaultColWidth="8.85546875" defaultRowHeight="12.75"/>
  <cols>
    <col min="1" max="1" width="11.140625" style="66" customWidth="1"/>
    <col min="2" max="2" width="19.140625" style="66" customWidth="1"/>
    <col min="3" max="3" width="20.5703125" style="66" customWidth="1"/>
    <col min="4" max="4" width="22.28515625" style="66" customWidth="1"/>
    <col min="5" max="5" width="25.42578125" style="66" customWidth="1"/>
    <col min="6" max="6" width="27.42578125" style="66" customWidth="1"/>
    <col min="7" max="256" width="8.85546875" style="66"/>
    <col min="257" max="257" width="11.140625" style="66" customWidth="1"/>
    <col min="258" max="258" width="19.140625" style="66" customWidth="1"/>
    <col min="259" max="259" width="20.5703125" style="66" customWidth="1"/>
    <col min="260" max="260" width="22.28515625" style="66" customWidth="1"/>
    <col min="261" max="261" width="25.42578125" style="66" customWidth="1"/>
    <col min="262" max="262" width="27.42578125" style="66" customWidth="1"/>
    <col min="263" max="512" width="8.85546875" style="66"/>
    <col min="513" max="513" width="11.140625" style="66" customWidth="1"/>
    <col min="514" max="514" width="19.140625" style="66" customWidth="1"/>
    <col min="515" max="515" width="20.5703125" style="66" customWidth="1"/>
    <col min="516" max="516" width="22.28515625" style="66" customWidth="1"/>
    <col min="517" max="517" width="25.42578125" style="66" customWidth="1"/>
    <col min="518" max="518" width="27.42578125" style="66" customWidth="1"/>
    <col min="519" max="768" width="8.85546875" style="66"/>
    <col min="769" max="769" width="11.140625" style="66" customWidth="1"/>
    <col min="770" max="770" width="19.140625" style="66" customWidth="1"/>
    <col min="771" max="771" width="20.5703125" style="66" customWidth="1"/>
    <col min="772" max="772" width="22.28515625" style="66" customWidth="1"/>
    <col min="773" max="773" width="25.42578125" style="66" customWidth="1"/>
    <col min="774" max="774" width="27.42578125" style="66" customWidth="1"/>
    <col min="775" max="1024" width="8.85546875" style="66"/>
    <col min="1025" max="1025" width="11.140625" style="66" customWidth="1"/>
    <col min="1026" max="1026" width="19.140625" style="66" customWidth="1"/>
    <col min="1027" max="1027" width="20.5703125" style="66" customWidth="1"/>
    <col min="1028" max="1028" width="22.28515625" style="66" customWidth="1"/>
    <col min="1029" max="1029" width="25.42578125" style="66" customWidth="1"/>
    <col min="1030" max="1030" width="27.42578125" style="66" customWidth="1"/>
    <col min="1031" max="1280" width="8.85546875" style="66"/>
    <col min="1281" max="1281" width="11.140625" style="66" customWidth="1"/>
    <col min="1282" max="1282" width="19.140625" style="66" customWidth="1"/>
    <col min="1283" max="1283" width="20.5703125" style="66" customWidth="1"/>
    <col min="1284" max="1284" width="22.28515625" style="66" customWidth="1"/>
    <col min="1285" max="1285" width="25.42578125" style="66" customWidth="1"/>
    <col min="1286" max="1286" width="27.42578125" style="66" customWidth="1"/>
    <col min="1287" max="1536" width="8.85546875" style="66"/>
    <col min="1537" max="1537" width="11.140625" style="66" customWidth="1"/>
    <col min="1538" max="1538" width="19.140625" style="66" customWidth="1"/>
    <col min="1539" max="1539" width="20.5703125" style="66" customWidth="1"/>
    <col min="1540" max="1540" width="22.28515625" style="66" customWidth="1"/>
    <col min="1541" max="1541" width="25.42578125" style="66" customWidth="1"/>
    <col min="1542" max="1542" width="27.42578125" style="66" customWidth="1"/>
    <col min="1543" max="1792" width="8.85546875" style="66"/>
    <col min="1793" max="1793" width="11.140625" style="66" customWidth="1"/>
    <col min="1794" max="1794" width="19.140625" style="66" customWidth="1"/>
    <col min="1795" max="1795" width="20.5703125" style="66" customWidth="1"/>
    <col min="1796" max="1796" width="22.28515625" style="66" customWidth="1"/>
    <col min="1797" max="1797" width="25.42578125" style="66" customWidth="1"/>
    <col min="1798" max="1798" width="27.42578125" style="66" customWidth="1"/>
    <col min="1799" max="2048" width="8.85546875" style="66"/>
    <col min="2049" max="2049" width="11.140625" style="66" customWidth="1"/>
    <col min="2050" max="2050" width="19.140625" style="66" customWidth="1"/>
    <col min="2051" max="2051" width="20.5703125" style="66" customWidth="1"/>
    <col min="2052" max="2052" width="22.28515625" style="66" customWidth="1"/>
    <col min="2053" max="2053" width="25.42578125" style="66" customWidth="1"/>
    <col min="2054" max="2054" width="27.42578125" style="66" customWidth="1"/>
    <col min="2055" max="2304" width="8.85546875" style="66"/>
    <col min="2305" max="2305" width="11.140625" style="66" customWidth="1"/>
    <col min="2306" max="2306" width="19.140625" style="66" customWidth="1"/>
    <col min="2307" max="2307" width="20.5703125" style="66" customWidth="1"/>
    <col min="2308" max="2308" width="22.28515625" style="66" customWidth="1"/>
    <col min="2309" max="2309" width="25.42578125" style="66" customWidth="1"/>
    <col min="2310" max="2310" width="27.42578125" style="66" customWidth="1"/>
    <col min="2311" max="2560" width="8.85546875" style="66"/>
    <col min="2561" max="2561" width="11.140625" style="66" customWidth="1"/>
    <col min="2562" max="2562" width="19.140625" style="66" customWidth="1"/>
    <col min="2563" max="2563" width="20.5703125" style="66" customWidth="1"/>
    <col min="2564" max="2564" width="22.28515625" style="66" customWidth="1"/>
    <col min="2565" max="2565" width="25.42578125" style="66" customWidth="1"/>
    <col min="2566" max="2566" width="27.42578125" style="66" customWidth="1"/>
    <col min="2567" max="2816" width="8.85546875" style="66"/>
    <col min="2817" max="2817" width="11.140625" style="66" customWidth="1"/>
    <col min="2818" max="2818" width="19.140625" style="66" customWidth="1"/>
    <col min="2819" max="2819" width="20.5703125" style="66" customWidth="1"/>
    <col min="2820" max="2820" width="22.28515625" style="66" customWidth="1"/>
    <col min="2821" max="2821" width="25.42578125" style="66" customWidth="1"/>
    <col min="2822" max="2822" width="27.42578125" style="66" customWidth="1"/>
    <col min="2823" max="3072" width="8.85546875" style="66"/>
    <col min="3073" max="3073" width="11.140625" style="66" customWidth="1"/>
    <col min="3074" max="3074" width="19.140625" style="66" customWidth="1"/>
    <col min="3075" max="3075" width="20.5703125" style="66" customWidth="1"/>
    <col min="3076" max="3076" width="22.28515625" style="66" customWidth="1"/>
    <col min="3077" max="3077" width="25.42578125" style="66" customWidth="1"/>
    <col min="3078" max="3078" width="27.42578125" style="66" customWidth="1"/>
    <col min="3079" max="3328" width="8.85546875" style="66"/>
    <col min="3329" max="3329" width="11.140625" style="66" customWidth="1"/>
    <col min="3330" max="3330" width="19.140625" style="66" customWidth="1"/>
    <col min="3331" max="3331" width="20.5703125" style="66" customWidth="1"/>
    <col min="3332" max="3332" width="22.28515625" style="66" customWidth="1"/>
    <col min="3333" max="3333" width="25.42578125" style="66" customWidth="1"/>
    <col min="3334" max="3334" width="27.42578125" style="66" customWidth="1"/>
    <col min="3335" max="3584" width="8.85546875" style="66"/>
    <col min="3585" max="3585" width="11.140625" style="66" customWidth="1"/>
    <col min="3586" max="3586" width="19.140625" style="66" customWidth="1"/>
    <col min="3587" max="3587" width="20.5703125" style="66" customWidth="1"/>
    <col min="3588" max="3588" width="22.28515625" style="66" customWidth="1"/>
    <col min="3589" max="3589" width="25.42578125" style="66" customWidth="1"/>
    <col min="3590" max="3590" width="27.42578125" style="66" customWidth="1"/>
    <col min="3591" max="3840" width="8.85546875" style="66"/>
    <col min="3841" max="3841" width="11.140625" style="66" customWidth="1"/>
    <col min="3842" max="3842" width="19.140625" style="66" customWidth="1"/>
    <col min="3843" max="3843" width="20.5703125" style="66" customWidth="1"/>
    <col min="3844" max="3844" width="22.28515625" style="66" customWidth="1"/>
    <col min="3845" max="3845" width="25.42578125" style="66" customWidth="1"/>
    <col min="3846" max="3846" width="27.42578125" style="66" customWidth="1"/>
    <col min="3847" max="4096" width="8.85546875" style="66"/>
    <col min="4097" max="4097" width="11.140625" style="66" customWidth="1"/>
    <col min="4098" max="4098" width="19.140625" style="66" customWidth="1"/>
    <col min="4099" max="4099" width="20.5703125" style="66" customWidth="1"/>
    <col min="4100" max="4100" width="22.28515625" style="66" customWidth="1"/>
    <col min="4101" max="4101" width="25.42578125" style="66" customWidth="1"/>
    <col min="4102" max="4102" width="27.42578125" style="66" customWidth="1"/>
    <col min="4103" max="4352" width="8.85546875" style="66"/>
    <col min="4353" max="4353" width="11.140625" style="66" customWidth="1"/>
    <col min="4354" max="4354" width="19.140625" style="66" customWidth="1"/>
    <col min="4355" max="4355" width="20.5703125" style="66" customWidth="1"/>
    <col min="4356" max="4356" width="22.28515625" style="66" customWidth="1"/>
    <col min="4357" max="4357" width="25.42578125" style="66" customWidth="1"/>
    <col min="4358" max="4358" width="27.42578125" style="66" customWidth="1"/>
    <col min="4359" max="4608" width="8.85546875" style="66"/>
    <col min="4609" max="4609" width="11.140625" style="66" customWidth="1"/>
    <col min="4610" max="4610" width="19.140625" style="66" customWidth="1"/>
    <col min="4611" max="4611" width="20.5703125" style="66" customWidth="1"/>
    <col min="4612" max="4612" width="22.28515625" style="66" customWidth="1"/>
    <col min="4613" max="4613" width="25.42578125" style="66" customWidth="1"/>
    <col min="4614" max="4614" width="27.42578125" style="66" customWidth="1"/>
    <col min="4615" max="4864" width="8.85546875" style="66"/>
    <col min="4865" max="4865" width="11.140625" style="66" customWidth="1"/>
    <col min="4866" max="4866" width="19.140625" style="66" customWidth="1"/>
    <col min="4867" max="4867" width="20.5703125" style="66" customWidth="1"/>
    <col min="4868" max="4868" width="22.28515625" style="66" customWidth="1"/>
    <col min="4869" max="4869" width="25.42578125" style="66" customWidth="1"/>
    <col min="4870" max="4870" width="27.42578125" style="66" customWidth="1"/>
    <col min="4871" max="5120" width="8.85546875" style="66"/>
    <col min="5121" max="5121" width="11.140625" style="66" customWidth="1"/>
    <col min="5122" max="5122" width="19.140625" style="66" customWidth="1"/>
    <col min="5123" max="5123" width="20.5703125" style="66" customWidth="1"/>
    <col min="5124" max="5124" width="22.28515625" style="66" customWidth="1"/>
    <col min="5125" max="5125" width="25.42578125" style="66" customWidth="1"/>
    <col min="5126" max="5126" width="27.42578125" style="66" customWidth="1"/>
    <col min="5127" max="5376" width="8.85546875" style="66"/>
    <col min="5377" max="5377" width="11.140625" style="66" customWidth="1"/>
    <col min="5378" max="5378" width="19.140625" style="66" customWidth="1"/>
    <col min="5379" max="5379" width="20.5703125" style="66" customWidth="1"/>
    <col min="5380" max="5380" width="22.28515625" style="66" customWidth="1"/>
    <col min="5381" max="5381" width="25.42578125" style="66" customWidth="1"/>
    <col min="5382" max="5382" width="27.42578125" style="66" customWidth="1"/>
    <col min="5383" max="5632" width="8.85546875" style="66"/>
    <col min="5633" max="5633" width="11.140625" style="66" customWidth="1"/>
    <col min="5634" max="5634" width="19.140625" style="66" customWidth="1"/>
    <col min="5635" max="5635" width="20.5703125" style="66" customWidth="1"/>
    <col min="5636" max="5636" width="22.28515625" style="66" customWidth="1"/>
    <col min="5637" max="5637" width="25.42578125" style="66" customWidth="1"/>
    <col min="5638" max="5638" width="27.42578125" style="66" customWidth="1"/>
    <col min="5639" max="5888" width="8.85546875" style="66"/>
    <col min="5889" max="5889" width="11.140625" style="66" customWidth="1"/>
    <col min="5890" max="5890" width="19.140625" style="66" customWidth="1"/>
    <col min="5891" max="5891" width="20.5703125" style="66" customWidth="1"/>
    <col min="5892" max="5892" width="22.28515625" style="66" customWidth="1"/>
    <col min="5893" max="5893" width="25.42578125" style="66" customWidth="1"/>
    <col min="5894" max="5894" width="27.42578125" style="66" customWidth="1"/>
    <col min="5895" max="6144" width="8.85546875" style="66"/>
    <col min="6145" max="6145" width="11.140625" style="66" customWidth="1"/>
    <col min="6146" max="6146" width="19.140625" style="66" customWidth="1"/>
    <col min="6147" max="6147" width="20.5703125" style="66" customWidth="1"/>
    <col min="6148" max="6148" width="22.28515625" style="66" customWidth="1"/>
    <col min="6149" max="6149" width="25.42578125" style="66" customWidth="1"/>
    <col min="6150" max="6150" width="27.42578125" style="66" customWidth="1"/>
    <col min="6151" max="6400" width="8.85546875" style="66"/>
    <col min="6401" max="6401" width="11.140625" style="66" customWidth="1"/>
    <col min="6402" max="6402" width="19.140625" style="66" customWidth="1"/>
    <col min="6403" max="6403" width="20.5703125" style="66" customWidth="1"/>
    <col min="6404" max="6404" width="22.28515625" style="66" customWidth="1"/>
    <col min="6405" max="6405" width="25.42578125" style="66" customWidth="1"/>
    <col min="6406" max="6406" width="27.42578125" style="66" customWidth="1"/>
    <col min="6407" max="6656" width="8.85546875" style="66"/>
    <col min="6657" max="6657" width="11.140625" style="66" customWidth="1"/>
    <col min="6658" max="6658" width="19.140625" style="66" customWidth="1"/>
    <col min="6659" max="6659" width="20.5703125" style="66" customWidth="1"/>
    <col min="6660" max="6660" width="22.28515625" style="66" customWidth="1"/>
    <col min="6661" max="6661" width="25.42578125" style="66" customWidth="1"/>
    <col min="6662" max="6662" width="27.42578125" style="66" customWidth="1"/>
    <col min="6663" max="6912" width="8.85546875" style="66"/>
    <col min="6913" max="6913" width="11.140625" style="66" customWidth="1"/>
    <col min="6914" max="6914" width="19.140625" style="66" customWidth="1"/>
    <col min="6915" max="6915" width="20.5703125" style="66" customWidth="1"/>
    <col min="6916" max="6916" width="22.28515625" style="66" customWidth="1"/>
    <col min="6917" max="6917" width="25.42578125" style="66" customWidth="1"/>
    <col min="6918" max="6918" width="27.42578125" style="66" customWidth="1"/>
    <col min="6919" max="7168" width="8.85546875" style="66"/>
    <col min="7169" max="7169" width="11.140625" style="66" customWidth="1"/>
    <col min="7170" max="7170" width="19.140625" style="66" customWidth="1"/>
    <col min="7171" max="7171" width="20.5703125" style="66" customWidth="1"/>
    <col min="7172" max="7172" width="22.28515625" style="66" customWidth="1"/>
    <col min="7173" max="7173" width="25.42578125" style="66" customWidth="1"/>
    <col min="7174" max="7174" width="27.42578125" style="66" customWidth="1"/>
    <col min="7175" max="7424" width="8.85546875" style="66"/>
    <col min="7425" max="7425" width="11.140625" style="66" customWidth="1"/>
    <col min="7426" max="7426" width="19.140625" style="66" customWidth="1"/>
    <col min="7427" max="7427" width="20.5703125" style="66" customWidth="1"/>
    <col min="7428" max="7428" width="22.28515625" style="66" customWidth="1"/>
    <col min="7429" max="7429" width="25.42578125" style="66" customWidth="1"/>
    <col min="7430" max="7430" width="27.42578125" style="66" customWidth="1"/>
    <col min="7431" max="7680" width="8.85546875" style="66"/>
    <col min="7681" max="7681" width="11.140625" style="66" customWidth="1"/>
    <col min="7682" max="7682" width="19.140625" style="66" customWidth="1"/>
    <col min="7683" max="7683" width="20.5703125" style="66" customWidth="1"/>
    <col min="7684" max="7684" width="22.28515625" style="66" customWidth="1"/>
    <col min="7685" max="7685" width="25.42578125" style="66" customWidth="1"/>
    <col min="7686" max="7686" width="27.42578125" style="66" customWidth="1"/>
    <col min="7687" max="7936" width="8.85546875" style="66"/>
    <col min="7937" max="7937" width="11.140625" style="66" customWidth="1"/>
    <col min="7938" max="7938" width="19.140625" style="66" customWidth="1"/>
    <col min="7939" max="7939" width="20.5703125" style="66" customWidth="1"/>
    <col min="7940" max="7940" width="22.28515625" style="66" customWidth="1"/>
    <col min="7941" max="7941" width="25.42578125" style="66" customWidth="1"/>
    <col min="7942" max="7942" width="27.42578125" style="66" customWidth="1"/>
    <col min="7943" max="8192" width="8.85546875" style="66"/>
    <col min="8193" max="8193" width="11.140625" style="66" customWidth="1"/>
    <col min="8194" max="8194" width="19.140625" style="66" customWidth="1"/>
    <col min="8195" max="8195" width="20.5703125" style="66" customWidth="1"/>
    <col min="8196" max="8196" width="22.28515625" style="66" customWidth="1"/>
    <col min="8197" max="8197" width="25.42578125" style="66" customWidth="1"/>
    <col min="8198" max="8198" width="27.42578125" style="66" customWidth="1"/>
    <col min="8199" max="8448" width="8.85546875" style="66"/>
    <col min="8449" max="8449" width="11.140625" style="66" customWidth="1"/>
    <col min="8450" max="8450" width="19.140625" style="66" customWidth="1"/>
    <col min="8451" max="8451" width="20.5703125" style="66" customWidth="1"/>
    <col min="8452" max="8452" width="22.28515625" style="66" customWidth="1"/>
    <col min="8453" max="8453" width="25.42578125" style="66" customWidth="1"/>
    <col min="8454" max="8454" width="27.42578125" style="66" customWidth="1"/>
    <col min="8455" max="8704" width="8.85546875" style="66"/>
    <col min="8705" max="8705" width="11.140625" style="66" customWidth="1"/>
    <col min="8706" max="8706" width="19.140625" style="66" customWidth="1"/>
    <col min="8707" max="8707" width="20.5703125" style="66" customWidth="1"/>
    <col min="8708" max="8708" width="22.28515625" style="66" customWidth="1"/>
    <col min="8709" max="8709" width="25.42578125" style="66" customWidth="1"/>
    <col min="8710" max="8710" width="27.42578125" style="66" customWidth="1"/>
    <col min="8711" max="8960" width="8.85546875" style="66"/>
    <col min="8961" max="8961" width="11.140625" style="66" customWidth="1"/>
    <col min="8962" max="8962" width="19.140625" style="66" customWidth="1"/>
    <col min="8963" max="8963" width="20.5703125" style="66" customWidth="1"/>
    <col min="8964" max="8964" width="22.28515625" style="66" customWidth="1"/>
    <col min="8965" max="8965" width="25.42578125" style="66" customWidth="1"/>
    <col min="8966" max="8966" width="27.42578125" style="66" customWidth="1"/>
    <col min="8967" max="9216" width="8.85546875" style="66"/>
    <col min="9217" max="9217" width="11.140625" style="66" customWidth="1"/>
    <col min="9218" max="9218" width="19.140625" style="66" customWidth="1"/>
    <col min="9219" max="9219" width="20.5703125" style="66" customWidth="1"/>
    <col min="9220" max="9220" width="22.28515625" style="66" customWidth="1"/>
    <col min="9221" max="9221" width="25.42578125" style="66" customWidth="1"/>
    <col min="9222" max="9222" width="27.42578125" style="66" customWidth="1"/>
    <col min="9223" max="9472" width="8.85546875" style="66"/>
    <col min="9473" max="9473" width="11.140625" style="66" customWidth="1"/>
    <col min="9474" max="9474" width="19.140625" style="66" customWidth="1"/>
    <col min="9475" max="9475" width="20.5703125" style="66" customWidth="1"/>
    <col min="9476" max="9476" width="22.28515625" style="66" customWidth="1"/>
    <col min="9477" max="9477" width="25.42578125" style="66" customWidth="1"/>
    <col min="9478" max="9478" width="27.42578125" style="66" customWidth="1"/>
    <col min="9479" max="9728" width="8.85546875" style="66"/>
    <col min="9729" max="9729" width="11.140625" style="66" customWidth="1"/>
    <col min="9730" max="9730" width="19.140625" style="66" customWidth="1"/>
    <col min="9731" max="9731" width="20.5703125" style="66" customWidth="1"/>
    <col min="9732" max="9732" width="22.28515625" style="66" customWidth="1"/>
    <col min="9733" max="9733" width="25.42578125" style="66" customWidth="1"/>
    <col min="9734" max="9734" width="27.42578125" style="66" customWidth="1"/>
    <col min="9735" max="9984" width="8.85546875" style="66"/>
    <col min="9985" max="9985" width="11.140625" style="66" customWidth="1"/>
    <col min="9986" max="9986" width="19.140625" style="66" customWidth="1"/>
    <col min="9987" max="9987" width="20.5703125" style="66" customWidth="1"/>
    <col min="9988" max="9988" width="22.28515625" style="66" customWidth="1"/>
    <col min="9989" max="9989" width="25.42578125" style="66" customWidth="1"/>
    <col min="9990" max="9990" width="27.42578125" style="66" customWidth="1"/>
    <col min="9991" max="10240" width="8.85546875" style="66"/>
    <col min="10241" max="10241" width="11.140625" style="66" customWidth="1"/>
    <col min="10242" max="10242" width="19.140625" style="66" customWidth="1"/>
    <col min="10243" max="10243" width="20.5703125" style="66" customWidth="1"/>
    <col min="10244" max="10244" width="22.28515625" style="66" customWidth="1"/>
    <col min="10245" max="10245" width="25.42578125" style="66" customWidth="1"/>
    <col min="10246" max="10246" width="27.42578125" style="66" customWidth="1"/>
    <col min="10247" max="10496" width="8.85546875" style="66"/>
    <col min="10497" max="10497" width="11.140625" style="66" customWidth="1"/>
    <col min="10498" max="10498" width="19.140625" style="66" customWidth="1"/>
    <col min="10499" max="10499" width="20.5703125" style="66" customWidth="1"/>
    <col min="10500" max="10500" width="22.28515625" style="66" customWidth="1"/>
    <col min="10501" max="10501" width="25.42578125" style="66" customWidth="1"/>
    <col min="10502" max="10502" width="27.42578125" style="66" customWidth="1"/>
    <col min="10503" max="10752" width="8.85546875" style="66"/>
    <col min="10753" max="10753" width="11.140625" style="66" customWidth="1"/>
    <col min="10754" max="10754" width="19.140625" style="66" customWidth="1"/>
    <col min="10755" max="10755" width="20.5703125" style="66" customWidth="1"/>
    <col min="10756" max="10756" width="22.28515625" style="66" customWidth="1"/>
    <col min="10757" max="10757" width="25.42578125" style="66" customWidth="1"/>
    <col min="10758" max="10758" width="27.42578125" style="66" customWidth="1"/>
    <col min="10759" max="11008" width="8.85546875" style="66"/>
    <col min="11009" max="11009" width="11.140625" style="66" customWidth="1"/>
    <col min="11010" max="11010" width="19.140625" style="66" customWidth="1"/>
    <col min="11011" max="11011" width="20.5703125" style="66" customWidth="1"/>
    <col min="11012" max="11012" width="22.28515625" style="66" customWidth="1"/>
    <col min="11013" max="11013" width="25.42578125" style="66" customWidth="1"/>
    <col min="11014" max="11014" width="27.42578125" style="66" customWidth="1"/>
    <col min="11015" max="11264" width="8.85546875" style="66"/>
    <col min="11265" max="11265" width="11.140625" style="66" customWidth="1"/>
    <col min="11266" max="11266" width="19.140625" style="66" customWidth="1"/>
    <col min="11267" max="11267" width="20.5703125" style="66" customWidth="1"/>
    <col min="11268" max="11268" width="22.28515625" style="66" customWidth="1"/>
    <col min="11269" max="11269" width="25.42578125" style="66" customWidth="1"/>
    <col min="11270" max="11270" width="27.42578125" style="66" customWidth="1"/>
    <col min="11271" max="11520" width="8.85546875" style="66"/>
    <col min="11521" max="11521" width="11.140625" style="66" customWidth="1"/>
    <col min="11522" max="11522" width="19.140625" style="66" customWidth="1"/>
    <col min="11523" max="11523" width="20.5703125" style="66" customWidth="1"/>
    <col min="11524" max="11524" width="22.28515625" style="66" customWidth="1"/>
    <col min="11525" max="11525" width="25.42578125" style="66" customWidth="1"/>
    <col min="11526" max="11526" width="27.42578125" style="66" customWidth="1"/>
    <col min="11527" max="11776" width="8.85546875" style="66"/>
    <col min="11777" max="11777" width="11.140625" style="66" customWidth="1"/>
    <col min="11778" max="11778" width="19.140625" style="66" customWidth="1"/>
    <col min="11779" max="11779" width="20.5703125" style="66" customWidth="1"/>
    <col min="11780" max="11780" width="22.28515625" style="66" customWidth="1"/>
    <col min="11781" max="11781" width="25.42578125" style="66" customWidth="1"/>
    <col min="11782" max="11782" width="27.42578125" style="66" customWidth="1"/>
    <col min="11783" max="12032" width="8.85546875" style="66"/>
    <col min="12033" max="12033" width="11.140625" style="66" customWidth="1"/>
    <col min="12034" max="12034" width="19.140625" style="66" customWidth="1"/>
    <col min="12035" max="12035" width="20.5703125" style="66" customWidth="1"/>
    <col min="12036" max="12036" width="22.28515625" style="66" customWidth="1"/>
    <col min="12037" max="12037" width="25.42578125" style="66" customWidth="1"/>
    <col min="12038" max="12038" width="27.42578125" style="66" customWidth="1"/>
    <col min="12039" max="12288" width="8.85546875" style="66"/>
    <col min="12289" max="12289" width="11.140625" style="66" customWidth="1"/>
    <col min="12290" max="12290" width="19.140625" style="66" customWidth="1"/>
    <col min="12291" max="12291" width="20.5703125" style="66" customWidth="1"/>
    <col min="12292" max="12292" width="22.28515625" style="66" customWidth="1"/>
    <col min="12293" max="12293" width="25.42578125" style="66" customWidth="1"/>
    <col min="12294" max="12294" width="27.42578125" style="66" customWidth="1"/>
    <col min="12295" max="12544" width="8.85546875" style="66"/>
    <col min="12545" max="12545" width="11.140625" style="66" customWidth="1"/>
    <col min="12546" max="12546" width="19.140625" style="66" customWidth="1"/>
    <col min="12547" max="12547" width="20.5703125" style="66" customWidth="1"/>
    <col min="12548" max="12548" width="22.28515625" style="66" customWidth="1"/>
    <col min="12549" max="12549" width="25.42578125" style="66" customWidth="1"/>
    <col min="12550" max="12550" width="27.42578125" style="66" customWidth="1"/>
    <col min="12551" max="12800" width="8.85546875" style="66"/>
    <col min="12801" max="12801" width="11.140625" style="66" customWidth="1"/>
    <col min="12802" max="12802" width="19.140625" style="66" customWidth="1"/>
    <col min="12803" max="12803" width="20.5703125" style="66" customWidth="1"/>
    <col min="12804" max="12804" width="22.28515625" style="66" customWidth="1"/>
    <col min="12805" max="12805" width="25.42578125" style="66" customWidth="1"/>
    <col min="12806" max="12806" width="27.42578125" style="66" customWidth="1"/>
    <col min="12807" max="13056" width="8.85546875" style="66"/>
    <col min="13057" max="13057" width="11.140625" style="66" customWidth="1"/>
    <col min="13058" max="13058" width="19.140625" style="66" customWidth="1"/>
    <col min="13059" max="13059" width="20.5703125" style="66" customWidth="1"/>
    <col min="13060" max="13060" width="22.28515625" style="66" customWidth="1"/>
    <col min="13061" max="13061" width="25.42578125" style="66" customWidth="1"/>
    <col min="13062" max="13062" width="27.42578125" style="66" customWidth="1"/>
    <col min="13063" max="13312" width="8.85546875" style="66"/>
    <col min="13313" max="13313" width="11.140625" style="66" customWidth="1"/>
    <col min="13314" max="13314" width="19.140625" style="66" customWidth="1"/>
    <col min="13315" max="13315" width="20.5703125" style="66" customWidth="1"/>
    <col min="13316" max="13316" width="22.28515625" style="66" customWidth="1"/>
    <col min="13317" max="13317" width="25.42578125" style="66" customWidth="1"/>
    <col min="13318" max="13318" width="27.42578125" style="66" customWidth="1"/>
    <col min="13319" max="13568" width="8.85546875" style="66"/>
    <col min="13569" max="13569" width="11.140625" style="66" customWidth="1"/>
    <col min="13570" max="13570" width="19.140625" style="66" customWidth="1"/>
    <col min="13571" max="13571" width="20.5703125" style="66" customWidth="1"/>
    <col min="13572" max="13572" width="22.28515625" style="66" customWidth="1"/>
    <col min="13573" max="13573" width="25.42578125" style="66" customWidth="1"/>
    <col min="13574" max="13574" width="27.42578125" style="66" customWidth="1"/>
    <col min="13575" max="13824" width="8.85546875" style="66"/>
    <col min="13825" max="13825" width="11.140625" style="66" customWidth="1"/>
    <col min="13826" max="13826" width="19.140625" style="66" customWidth="1"/>
    <col min="13827" max="13827" width="20.5703125" style="66" customWidth="1"/>
    <col min="13828" max="13828" width="22.28515625" style="66" customWidth="1"/>
    <col min="13829" max="13829" width="25.42578125" style="66" customWidth="1"/>
    <col min="13830" max="13830" width="27.42578125" style="66" customWidth="1"/>
    <col min="13831" max="14080" width="8.85546875" style="66"/>
    <col min="14081" max="14081" width="11.140625" style="66" customWidth="1"/>
    <col min="14082" max="14082" width="19.140625" style="66" customWidth="1"/>
    <col min="14083" max="14083" width="20.5703125" style="66" customWidth="1"/>
    <col min="14084" max="14084" width="22.28515625" style="66" customWidth="1"/>
    <col min="14085" max="14085" width="25.42578125" style="66" customWidth="1"/>
    <col min="14086" max="14086" width="27.42578125" style="66" customWidth="1"/>
    <col min="14087" max="14336" width="8.85546875" style="66"/>
    <col min="14337" max="14337" width="11.140625" style="66" customWidth="1"/>
    <col min="14338" max="14338" width="19.140625" style="66" customWidth="1"/>
    <col min="14339" max="14339" width="20.5703125" style="66" customWidth="1"/>
    <col min="14340" max="14340" width="22.28515625" style="66" customWidth="1"/>
    <col min="14341" max="14341" width="25.42578125" style="66" customWidth="1"/>
    <col min="14342" max="14342" width="27.42578125" style="66" customWidth="1"/>
    <col min="14343" max="14592" width="8.85546875" style="66"/>
    <col min="14593" max="14593" width="11.140625" style="66" customWidth="1"/>
    <col min="14594" max="14594" width="19.140625" style="66" customWidth="1"/>
    <col min="14595" max="14595" width="20.5703125" style="66" customWidth="1"/>
    <col min="14596" max="14596" width="22.28515625" style="66" customWidth="1"/>
    <col min="14597" max="14597" width="25.42578125" style="66" customWidth="1"/>
    <col min="14598" max="14598" width="27.42578125" style="66" customWidth="1"/>
    <col min="14599" max="14848" width="8.85546875" style="66"/>
    <col min="14849" max="14849" width="11.140625" style="66" customWidth="1"/>
    <col min="14850" max="14850" width="19.140625" style="66" customWidth="1"/>
    <col min="14851" max="14851" width="20.5703125" style="66" customWidth="1"/>
    <col min="14852" max="14852" width="22.28515625" style="66" customWidth="1"/>
    <col min="14853" max="14853" width="25.42578125" style="66" customWidth="1"/>
    <col min="14854" max="14854" width="27.42578125" style="66" customWidth="1"/>
    <col min="14855" max="15104" width="8.85546875" style="66"/>
    <col min="15105" max="15105" width="11.140625" style="66" customWidth="1"/>
    <col min="15106" max="15106" width="19.140625" style="66" customWidth="1"/>
    <col min="15107" max="15107" width="20.5703125" style="66" customWidth="1"/>
    <col min="15108" max="15108" width="22.28515625" style="66" customWidth="1"/>
    <col min="15109" max="15109" width="25.42578125" style="66" customWidth="1"/>
    <col min="15110" max="15110" width="27.42578125" style="66" customWidth="1"/>
    <col min="15111" max="15360" width="8.85546875" style="66"/>
    <col min="15361" max="15361" width="11.140625" style="66" customWidth="1"/>
    <col min="15362" max="15362" width="19.140625" style="66" customWidth="1"/>
    <col min="15363" max="15363" width="20.5703125" style="66" customWidth="1"/>
    <col min="15364" max="15364" width="22.28515625" style="66" customWidth="1"/>
    <col min="15365" max="15365" width="25.42578125" style="66" customWidth="1"/>
    <col min="15366" max="15366" width="27.42578125" style="66" customWidth="1"/>
    <col min="15367" max="15616" width="8.85546875" style="66"/>
    <col min="15617" max="15617" width="11.140625" style="66" customWidth="1"/>
    <col min="15618" max="15618" width="19.140625" style="66" customWidth="1"/>
    <col min="15619" max="15619" width="20.5703125" style="66" customWidth="1"/>
    <col min="15620" max="15620" width="22.28515625" style="66" customWidth="1"/>
    <col min="15621" max="15621" width="25.42578125" style="66" customWidth="1"/>
    <col min="15622" max="15622" width="27.42578125" style="66" customWidth="1"/>
    <col min="15623" max="15872" width="8.85546875" style="66"/>
    <col min="15873" max="15873" width="11.140625" style="66" customWidth="1"/>
    <col min="15874" max="15874" width="19.140625" style="66" customWidth="1"/>
    <col min="15875" max="15875" width="20.5703125" style="66" customWidth="1"/>
    <col min="15876" max="15876" width="22.28515625" style="66" customWidth="1"/>
    <col min="15877" max="15877" width="25.42578125" style="66" customWidth="1"/>
    <col min="15878" max="15878" width="27.42578125" style="66" customWidth="1"/>
    <col min="15879" max="16128" width="8.85546875" style="66"/>
    <col min="16129" max="16129" width="11.140625" style="66" customWidth="1"/>
    <col min="16130" max="16130" width="19.140625" style="66" customWidth="1"/>
    <col min="16131" max="16131" width="20.5703125" style="66" customWidth="1"/>
    <col min="16132" max="16132" width="22.28515625" style="66" customWidth="1"/>
    <col min="16133" max="16133" width="25.42578125" style="66" customWidth="1"/>
    <col min="16134" max="16134" width="27.42578125" style="66" customWidth="1"/>
    <col min="16135" max="16384" width="8.85546875" style="66"/>
  </cols>
  <sheetData>
    <row r="1" spans="1:7" ht="12.75" customHeight="1">
      <c r="D1" s="258"/>
      <c r="E1" s="258"/>
      <c r="F1" s="1067" t="s">
        <v>1103</v>
      </c>
    </row>
    <row r="2" spans="1:7" ht="15" customHeight="1">
      <c r="B2" s="1405" t="s">
        <v>0</v>
      </c>
      <c r="C2" s="1405"/>
      <c r="D2" s="1405"/>
      <c r="E2" s="1405"/>
      <c r="F2" s="1405"/>
    </row>
    <row r="3" spans="1:7" ht="20.25">
      <c r="B3" s="1186" t="s">
        <v>507</v>
      </c>
      <c r="C3" s="1186"/>
      <c r="D3" s="1186"/>
      <c r="E3" s="1186"/>
      <c r="F3" s="1186"/>
    </row>
    <row r="4" spans="1:7" ht="11.25" customHeight="1"/>
    <row r="5" spans="1:7">
      <c r="A5" s="1533" t="s">
        <v>1104</v>
      </c>
      <c r="B5" s="1533"/>
      <c r="C5" s="1533"/>
      <c r="D5" s="1533"/>
      <c r="E5" s="1533"/>
      <c r="F5" s="1533"/>
    </row>
    <row r="6" spans="1:7" ht="8.4499999999999993" customHeight="1">
      <c r="A6" s="803"/>
      <c r="B6" s="803"/>
      <c r="C6" s="803"/>
      <c r="D6" s="803"/>
      <c r="E6" s="803"/>
      <c r="F6" s="803"/>
    </row>
    <row r="7" spans="1:7" ht="18" customHeight="1">
      <c r="A7" s="1469" t="s">
        <v>667</v>
      </c>
      <c r="B7" s="1469"/>
    </row>
    <row r="8" spans="1:7" ht="18" hidden="1" customHeight="1">
      <c r="A8" s="69" t="s">
        <v>1105</v>
      </c>
    </row>
    <row r="9" spans="1:7" ht="30.6" customHeight="1">
      <c r="A9" s="1528" t="s">
        <v>1</v>
      </c>
      <c r="B9" s="1528" t="s">
        <v>500</v>
      </c>
      <c r="C9" s="1534" t="s">
        <v>1106</v>
      </c>
      <c r="D9" s="1535"/>
      <c r="E9" s="1534" t="s">
        <v>1107</v>
      </c>
      <c r="F9" s="1535"/>
    </row>
    <row r="10" spans="1:7" s="81" customFormat="1" ht="25.5">
      <c r="A10" s="1528"/>
      <c r="B10" s="1528"/>
      <c r="C10" s="810" t="s">
        <v>1108</v>
      </c>
      <c r="D10" s="810" t="s">
        <v>1109</v>
      </c>
      <c r="E10" s="810" t="s">
        <v>1108</v>
      </c>
      <c r="F10" s="810" t="s">
        <v>1109</v>
      </c>
      <c r="G10" s="95"/>
    </row>
    <row r="11" spans="1:7" s="811" customFormat="1">
      <c r="A11" s="1068">
        <v>1</v>
      </c>
      <c r="B11" s="1068">
        <v>2</v>
      </c>
      <c r="C11" s="1068">
        <v>3</v>
      </c>
      <c r="D11" s="1068">
        <v>4</v>
      </c>
      <c r="E11" s="1068">
        <v>5</v>
      </c>
      <c r="F11" s="1068">
        <v>6</v>
      </c>
    </row>
    <row r="12" spans="1:7">
      <c r="A12" s="74">
        <v>1</v>
      </c>
      <c r="B12" s="494" t="s">
        <v>444</v>
      </c>
      <c r="C12" s="75">
        <v>652</v>
      </c>
      <c r="D12" s="75">
        <v>652</v>
      </c>
      <c r="E12" s="75">
        <v>298</v>
      </c>
      <c r="F12" s="75">
        <v>298</v>
      </c>
    </row>
    <row r="13" spans="1:7">
      <c r="A13" s="74">
        <v>2</v>
      </c>
      <c r="B13" s="494" t="s">
        <v>446</v>
      </c>
      <c r="C13" s="75">
        <v>1164</v>
      </c>
      <c r="D13" s="75">
        <v>1164</v>
      </c>
      <c r="E13" s="75">
        <v>389</v>
      </c>
      <c r="F13" s="75">
        <v>389</v>
      </c>
    </row>
    <row r="14" spans="1:7">
      <c r="A14" s="74">
        <v>3</v>
      </c>
      <c r="B14" s="494" t="s">
        <v>445</v>
      </c>
      <c r="C14" s="75">
        <v>1929</v>
      </c>
      <c r="D14" s="75">
        <v>1929</v>
      </c>
      <c r="E14" s="75">
        <v>378</v>
      </c>
      <c r="F14" s="75">
        <v>378</v>
      </c>
    </row>
    <row r="15" spans="1:7">
      <c r="A15" s="74">
        <v>4</v>
      </c>
      <c r="B15" s="494" t="s">
        <v>447</v>
      </c>
      <c r="C15" s="75">
        <v>1116</v>
      </c>
      <c r="D15" s="75">
        <v>1116</v>
      </c>
      <c r="E15" s="75">
        <v>383</v>
      </c>
      <c r="F15" s="75">
        <v>383</v>
      </c>
    </row>
    <row r="16" spans="1:7">
      <c r="A16" s="74">
        <v>5</v>
      </c>
      <c r="B16" s="494" t="s">
        <v>448</v>
      </c>
      <c r="C16" s="75">
        <v>2322</v>
      </c>
      <c r="D16" s="75">
        <v>2322</v>
      </c>
      <c r="E16" s="75">
        <v>702</v>
      </c>
      <c r="F16" s="75">
        <v>702</v>
      </c>
    </row>
    <row r="17" spans="1:6">
      <c r="A17" s="74">
        <v>6</v>
      </c>
      <c r="B17" s="494" t="s">
        <v>449</v>
      </c>
      <c r="C17" s="75">
        <v>1977</v>
      </c>
      <c r="D17" s="75">
        <v>1977</v>
      </c>
      <c r="E17" s="75">
        <v>774</v>
      </c>
      <c r="F17" s="75">
        <v>774</v>
      </c>
    </row>
    <row r="18" spans="1:6">
      <c r="A18" s="74">
        <v>7</v>
      </c>
      <c r="B18" s="494" t="s">
        <v>450</v>
      </c>
      <c r="C18" s="75">
        <v>1982</v>
      </c>
      <c r="D18" s="75">
        <v>1982</v>
      </c>
      <c r="E18" s="75">
        <v>874</v>
      </c>
      <c r="F18" s="75">
        <v>874</v>
      </c>
    </row>
    <row r="19" spans="1:6">
      <c r="A19" s="74">
        <v>8</v>
      </c>
      <c r="B19" s="494" t="s">
        <v>451</v>
      </c>
      <c r="C19" s="75">
        <v>1829</v>
      </c>
      <c r="D19" s="75">
        <v>1829</v>
      </c>
      <c r="E19" s="75">
        <v>728</v>
      </c>
      <c r="F19" s="75">
        <v>728</v>
      </c>
    </row>
    <row r="20" spans="1:6">
      <c r="A20" s="74">
        <v>9</v>
      </c>
      <c r="B20" s="494" t="s">
        <v>452</v>
      </c>
      <c r="C20" s="75">
        <v>1132</v>
      </c>
      <c r="D20" s="75">
        <v>1132</v>
      </c>
      <c r="E20" s="75">
        <v>561</v>
      </c>
      <c r="F20" s="75">
        <v>561</v>
      </c>
    </row>
    <row r="21" spans="1:6">
      <c r="A21" s="74">
        <v>10</v>
      </c>
      <c r="B21" s="494" t="s">
        <v>453</v>
      </c>
      <c r="C21" s="75">
        <v>504</v>
      </c>
      <c r="D21" s="75">
        <v>504</v>
      </c>
      <c r="E21" s="75">
        <v>218</v>
      </c>
      <c r="F21" s="75">
        <v>218</v>
      </c>
    </row>
    <row r="22" spans="1:6">
      <c r="A22" s="74">
        <v>11</v>
      </c>
      <c r="B22" s="494" t="s">
        <v>454</v>
      </c>
      <c r="C22" s="75">
        <v>1915</v>
      </c>
      <c r="D22" s="75">
        <v>1915</v>
      </c>
      <c r="E22" s="75">
        <v>762</v>
      </c>
      <c r="F22" s="75">
        <v>762</v>
      </c>
    </row>
    <row r="23" spans="1:6">
      <c r="A23" s="74">
        <v>12</v>
      </c>
      <c r="B23" s="494" t="s">
        <v>455</v>
      </c>
      <c r="C23" s="75">
        <v>2634</v>
      </c>
      <c r="D23" s="75">
        <v>2634</v>
      </c>
      <c r="E23" s="75">
        <v>1049</v>
      </c>
      <c r="F23" s="75">
        <v>1049</v>
      </c>
    </row>
    <row r="24" spans="1:6">
      <c r="A24" s="74">
        <v>13</v>
      </c>
      <c r="B24" s="494" t="s">
        <v>456</v>
      </c>
      <c r="C24" s="75">
        <v>1406</v>
      </c>
      <c r="D24" s="75">
        <v>1406</v>
      </c>
      <c r="E24" s="75">
        <v>623</v>
      </c>
      <c r="F24" s="75">
        <v>623</v>
      </c>
    </row>
    <row r="25" spans="1:6">
      <c r="A25" s="74">
        <v>14</v>
      </c>
      <c r="B25" s="494" t="s">
        <v>457</v>
      </c>
      <c r="C25" s="75">
        <v>802</v>
      </c>
      <c r="D25" s="75">
        <v>802</v>
      </c>
      <c r="E25" s="75">
        <v>401</v>
      </c>
      <c r="F25" s="75">
        <v>401</v>
      </c>
    </row>
    <row r="26" spans="1:6">
      <c r="A26" s="74">
        <v>15</v>
      </c>
      <c r="B26" s="494" t="s">
        <v>458</v>
      </c>
      <c r="C26" s="75">
        <v>1457</v>
      </c>
      <c r="D26" s="75">
        <v>1457</v>
      </c>
      <c r="E26" s="75">
        <v>618</v>
      </c>
      <c r="F26" s="75">
        <v>618</v>
      </c>
    </row>
    <row r="27" spans="1:6">
      <c r="A27" s="74">
        <v>16</v>
      </c>
      <c r="B27" s="494" t="s">
        <v>459</v>
      </c>
      <c r="C27" s="75">
        <v>3000</v>
      </c>
      <c r="D27" s="75">
        <v>3000</v>
      </c>
      <c r="E27" s="75">
        <v>821</v>
      </c>
      <c r="F27" s="75">
        <v>821</v>
      </c>
    </row>
    <row r="28" spans="1:6">
      <c r="A28" s="74">
        <v>17</v>
      </c>
      <c r="B28" s="494" t="s">
        <v>460</v>
      </c>
      <c r="C28" s="75">
        <v>1385</v>
      </c>
      <c r="D28" s="75">
        <v>1385</v>
      </c>
      <c r="E28" s="75">
        <v>450</v>
      </c>
      <c r="F28" s="75">
        <v>450</v>
      </c>
    </row>
    <row r="29" spans="1:6">
      <c r="A29" s="74">
        <v>18</v>
      </c>
      <c r="B29" s="494" t="s">
        <v>461</v>
      </c>
      <c r="C29" s="75">
        <v>1677</v>
      </c>
      <c r="D29" s="75">
        <v>1677</v>
      </c>
      <c r="E29" s="75">
        <v>605</v>
      </c>
      <c r="F29" s="75">
        <v>605</v>
      </c>
    </row>
    <row r="30" spans="1:6">
      <c r="A30" s="74">
        <v>19</v>
      </c>
      <c r="B30" s="494" t="s">
        <v>462</v>
      </c>
      <c r="C30" s="75">
        <v>1268</v>
      </c>
      <c r="D30" s="75">
        <v>1268</v>
      </c>
      <c r="E30" s="75">
        <v>652</v>
      </c>
      <c r="F30" s="75">
        <v>652</v>
      </c>
    </row>
    <row r="31" spans="1:6">
      <c r="A31" s="74">
        <v>20</v>
      </c>
      <c r="B31" s="494" t="s">
        <v>463</v>
      </c>
      <c r="C31" s="75">
        <v>539</v>
      </c>
      <c r="D31" s="75">
        <v>539</v>
      </c>
      <c r="E31" s="75">
        <v>282</v>
      </c>
      <c r="F31" s="75">
        <v>282</v>
      </c>
    </row>
    <row r="32" spans="1:6">
      <c r="A32" s="74">
        <v>21</v>
      </c>
      <c r="B32" s="494" t="s">
        <v>464</v>
      </c>
      <c r="C32" s="75">
        <v>1119</v>
      </c>
      <c r="D32" s="75">
        <v>1119</v>
      </c>
      <c r="E32" s="75">
        <v>547</v>
      </c>
      <c r="F32" s="75">
        <v>547</v>
      </c>
    </row>
    <row r="33" spans="1:6">
      <c r="A33" s="74">
        <v>22</v>
      </c>
      <c r="B33" s="494" t="s">
        <v>465</v>
      </c>
      <c r="C33" s="75">
        <v>1082</v>
      </c>
      <c r="D33" s="75">
        <v>1082</v>
      </c>
      <c r="E33" s="75">
        <v>597</v>
      </c>
      <c r="F33" s="75">
        <v>597</v>
      </c>
    </row>
    <row r="34" spans="1:6">
      <c r="A34" s="74">
        <v>23</v>
      </c>
      <c r="B34" s="494" t="s">
        <v>466</v>
      </c>
      <c r="C34" s="75">
        <v>1689</v>
      </c>
      <c r="D34" s="75">
        <v>1689</v>
      </c>
      <c r="E34" s="75">
        <v>697</v>
      </c>
      <c r="F34" s="75">
        <v>697</v>
      </c>
    </row>
    <row r="35" spans="1:6">
      <c r="A35" s="74">
        <v>24</v>
      </c>
      <c r="B35" s="494" t="s">
        <v>668</v>
      </c>
      <c r="C35" s="75">
        <v>1987</v>
      </c>
      <c r="D35" s="75">
        <v>1987</v>
      </c>
      <c r="E35" s="75">
        <v>445</v>
      </c>
      <c r="F35" s="75">
        <v>445</v>
      </c>
    </row>
    <row r="36" spans="1:6">
      <c r="A36" s="74">
        <v>25</v>
      </c>
      <c r="B36" s="494" t="s">
        <v>467</v>
      </c>
      <c r="C36" s="75">
        <v>1307</v>
      </c>
      <c r="D36" s="75">
        <v>1307</v>
      </c>
      <c r="E36" s="75">
        <v>529</v>
      </c>
      <c r="F36" s="75">
        <v>529</v>
      </c>
    </row>
    <row r="37" spans="1:6">
      <c r="A37" s="74">
        <v>26</v>
      </c>
      <c r="B37" s="494" t="s">
        <v>468</v>
      </c>
      <c r="C37" s="75">
        <v>1095</v>
      </c>
      <c r="D37" s="75">
        <v>1095</v>
      </c>
      <c r="E37" s="75">
        <v>495</v>
      </c>
      <c r="F37" s="75">
        <v>495</v>
      </c>
    </row>
    <row r="38" spans="1:6">
      <c r="A38" s="74">
        <v>27</v>
      </c>
      <c r="B38" s="494" t="s">
        <v>469</v>
      </c>
      <c r="C38" s="75">
        <v>2470</v>
      </c>
      <c r="D38" s="75">
        <v>2470</v>
      </c>
      <c r="E38" s="75">
        <v>805</v>
      </c>
      <c r="F38" s="75">
        <v>805</v>
      </c>
    </row>
    <row r="39" spans="1:6">
      <c r="A39" s="74">
        <v>28</v>
      </c>
      <c r="B39" s="494" t="s">
        <v>470</v>
      </c>
      <c r="C39" s="75">
        <v>2082</v>
      </c>
      <c r="D39" s="75">
        <v>2082</v>
      </c>
      <c r="E39" s="75">
        <v>613</v>
      </c>
      <c r="F39" s="75">
        <v>613</v>
      </c>
    </row>
    <row r="40" spans="1:6">
      <c r="A40" s="74">
        <v>29</v>
      </c>
      <c r="B40" s="494" t="s">
        <v>669</v>
      </c>
      <c r="C40" s="75">
        <v>1297</v>
      </c>
      <c r="D40" s="75">
        <v>1297</v>
      </c>
      <c r="E40" s="75">
        <v>558</v>
      </c>
      <c r="F40" s="75">
        <v>558</v>
      </c>
    </row>
    <row r="41" spans="1:6">
      <c r="A41" s="74">
        <v>30</v>
      </c>
      <c r="B41" s="494" t="s">
        <v>471</v>
      </c>
      <c r="C41" s="75">
        <v>2020</v>
      </c>
      <c r="D41" s="75">
        <v>2020</v>
      </c>
      <c r="E41" s="75">
        <v>584</v>
      </c>
      <c r="F41" s="75">
        <v>584</v>
      </c>
    </row>
    <row r="42" spans="1:6">
      <c r="A42" s="74">
        <v>31</v>
      </c>
      <c r="B42" s="494" t="s">
        <v>472</v>
      </c>
      <c r="C42" s="75">
        <v>1228</v>
      </c>
      <c r="D42" s="75">
        <v>1228</v>
      </c>
      <c r="E42" s="75">
        <v>499</v>
      </c>
      <c r="F42" s="75">
        <v>499</v>
      </c>
    </row>
    <row r="43" spans="1:6">
      <c r="A43" s="74">
        <v>32</v>
      </c>
      <c r="B43" s="494" t="s">
        <v>473</v>
      </c>
      <c r="C43" s="75">
        <v>884</v>
      </c>
      <c r="D43" s="75">
        <v>884</v>
      </c>
      <c r="E43" s="75">
        <v>381</v>
      </c>
      <c r="F43" s="75">
        <v>381</v>
      </c>
    </row>
    <row r="44" spans="1:6">
      <c r="A44" s="74">
        <v>33</v>
      </c>
      <c r="B44" s="494" t="s">
        <v>474</v>
      </c>
      <c r="C44" s="75">
        <v>1605</v>
      </c>
      <c r="D44" s="75">
        <v>1605</v>
      </c>
      <c r="E44" s="75">
        <v>711</v>
      </c>
      <c r="F44" s="75">
        <v>711</v>
      </c>
    </row>
    <row r="45" spans="1:6">
      <c r="A45" s="74">
        <v>34</v>
      </c>
      <c r="B45" s="494" t="s">
        <v>475</v>
      </c>
      <c r="C45" s="75">
        <v>1868</v>
      </c>
      <c r="D45" s="75">
        <v>1868</v>
      </c>
      <c r="E45" s="75">
        <v>666</v>
      </c>
      <c r="F45" s="75">
        <v>666</v>
      </c>
    </row>
    <row r="46" spans="1:6">
      <c r="A46" s="74">
        <v>35</v>
      </c>
      <c r="B46" s="494" t="s">
        <v>476</v>
      </c>
      <c r="C46" s="75">
        <v>1932</v>
      </c>
      <c r="D46" s="75">
        <v>1932</v>
      </c>
      <c r="E46" s="75">
        <v>770</v>
      </c>
      <c r="F46" s="75">
        <v>770</v>
      </c>
    </row>
    <row r="47" spans="1:6">
      <c r="A47" s="74">
        <v>36</v>
      </c>
      <c r="B47" s="494" t="s">
        <v>670</v>
      </c>
      <c r="C47" s="75">
        <v>1596</v>
      </c>
      <c r="D47" s="75">
        <v>1596</v>
      </c>
      <c r="E47" s="75">
        <v>564</v>
      </c>
      <c r="F47" s="75">
        <v>564</v>
      </c>
    </row>
    <row r="48" spans="1:6">
      <c r="A48" s="74">
        <v>37</v>
      </c>
      <c r="B48" s="494" t="s">
        <v>477</v>
      </c>
      <c r="C48" s="75">
        <v>2939</v>
      </c>
      <c r="D48" s="75">
        <v>2939</v>
      </c>
      <c r="E48" s="75">
        <v>1046</v>
      </c>
      <c r="F48" s="75">
        <v>1046</v>
      </c>
    </row>
    <row r="49" spans="1:6">
      <c r="A49" s="74">
        <v>38</v>
      </c>
      <c r="B49" s="494" t="s">
        <v>478</v>
      </c>
      <c r="C49" s="75">
        <v>2196</v>
      </c>
      <c r="D49" s="75">
        <v>2196</v>
      </c>
      <c r="E49" s="75">
        <v>941</v>
      </c>
      <c r="F49" s="75">
        <v>941</v>
      </c>
    </row>
    <row r="50" spans="1:6">
      <c r="A50" s="74">
        <v>39</v>
      </c>
      <c r="B50" s="494" t="s">
        <v>479</v>
      </c>
      <c r="C50" s="75">
        <v>2666</v>
      </c>
      <c r="D50" s="75">
        <v>2666</v>
      </c>
      <c r="E50" s="75">
        <v>969</v>
      </c>
      <c r="F50" s="75">
        <v>969</v>
      </c>
    </row>
    <row r="51" spans="1:6">
      <c r="A51" s="74">
        <v>40</v>
      </c>
      <c r="B51" s="494" t="s">
        <v>480</v>
      </c>
      <c r="C51" s="75">
        <v>1388</v>
      </c>
      <c r="D51" s="75">
        <v>1388</v>
      </c>
      <c r="E51" s="75">
        <v>708</v>
      </c>
      <c r="F51" s="75">
        <v>708</v>
      </c>
    </row>
    <row r="52" spans="1:6">
      <c r="A52" s="74">
        <v>41</v>
      </c>
      <c r="B52" s="494" t="s">
        <v>481</v>
      </c>
      <c r="C52" s="75">
        <v>2143</v>
      </c>
      <c r="D52" s="75">
        <v>2143</v>
      </c>
      <c r="E52" s="75">
        <v>762</v>
      </c>
      <c r="F52" s="75">
        <v>762</v>
      </c>
    </row>
    <row r="53" spans="1:6">
      <c r="A53" s="74">
        <v>42</v>
      </c>
      <c r="B53" s="494" t="s">
        <v>482</v>
      </c>
      <c r="C53" s="66">
        <v>1630</v>
      </c>
      <c r="D53" s="66">
        <v>1630</v>
      </c>
      <c r="E53" s="66">
        <v>498</v>
      </c>
      <c r="F53" s="66">
        <v>498</v>
      </c>
    </row>
    <row r="54" spans="1:6">
      <c r="A54" s="74">
        <v>43</v>
      </c>
      <c r="B54" s="494" t="s">
        <v>483</v>
      </c>
      <c r="C54" s="75">
        <v>827</v>
      </c>
      <c r="D54" s="75">
        <v>827</v>
      </c>
      <c r="E54" s="75">
        <v>438</v>
      </c>
      <c r="F54" s="75">
        <v>438</v>
      </c>
    </row>
    <row r="55" spans="1:6">
      <c r="A55" s="74">
        <v>44</v>
      </c>
      <c r="B55" s="494" t="s">
        <v>484</v>
      </c>
      <c r="C55" s="75">
        <v>935</v>
      </c>
      <c r="D55" s="75">
        <v>935</v>
      </c>
      <c r="E55" s="75">
        <v>301</v>
      </c>
      <c r="F55" s="75">
        <v>301</v>
      </c>
    </row>
    <row r="56" spans="1:6">
      <c r="A56" s="74">
        <v>45</v>
      </c>
      <c r="B56" s="494" t="s">
        <v>485</v>
      </c>
      <c r="C56" s="75">
        <v>2277</v>
      </c>
      <c r="D56" s="75">
        <v>2277</v>
      </c>
      <c r="E56" s="75">
        <v>703</v>
      </c>
      <c r="F56" s="75">
        <v>703</v>
      </c>
    </row>
    <row r="57" spans="1:6">
      <c r="A57" s="74">
        <v>46</v>
      </c>
      <c r="B57" s="494" t="s">
        <v>486</v>
      </c>
      <c r="C57" s="75">
        <v>1634</v>
      </c>
      <c r="D57" s="75">
        <v>1634</v>
      </c>
      <c r="E57" s="75">
        <v>634</v>
      </c>
      <c r="F57" s="75">
        <v>634</v>
      </c>
    </row>
    <row r="58" spans="1:6">
      <c r="A58" s="74">
        <v>47</v>
      </c>
      <c r="B58" s="494" t="s">
        <v>487</v>
      </c>
      <c r="C58" s="75">
        <v>1516</v>
      </c>
      <c r="D58" s="75">
        <v>1516</v>
      </c>
      <c r="E58" s="75">
        <v>515</v>
      </c>
      <c r="F58" s="75">
        <v>515</v>
      </c>
    </row>
    <row r="59" spans="1:6">
      <c r="A59" s="74">
        <v>48</v>
      </c>
      <c r="B59" s="494" t="s">
        <v>671</v>
      </c>
      <c r="C59" s="75">
        <v>1719</v>
      </c>
      <c r="D59" s="75">
        <v>1719</v>
      </c>
      <c r="E59" s="75">
        <v>609</v>
      </c>
      <c r="F59" s="75">
        <v>609</v>
      </c>
    </row>
    <row r="60" spans="1:6">
      <c r="A60" s="74">
        <v>49</v>
      </c>
      <c r="B60" s="494" t="s">
        <v>672</v>
      </c>
      <c r="C60" s="75">
        <v>1431</v>
      </c>
      <c r="D60" s="75">
        <v>1431</v>
      </c>
      <c r="E60" s="75">
        <v>728</v>
      </c>
      <c r="F60" s="75">
        <v>728</v>
      </c>
    </row>
    <row r="61" spans="1:6">
      <c r="A61" s="74">
        <v>50</v>
      </c>
      <c r="B61" s="494" t="s">
        <v>488</v>
      </c>
      <c r="C61" s="75">
        <v>797</v>
      </c>
      <c r="D61" s="75">
        <v>797</v>
      </c>
      <c r="E61" s="75">
        <v>380</v>
      </c>
      <c r="F61" s="75">
        <v>380</v>
      </c>
    </row>
    <row r="62" spans="1:6">
      <c r="A62" s="74">
        <v>51</v>
      </c>
      <c r="B62" s="494" t="s">
        <v>673</v>
      </c>
      <c r="C62" s="75">
        <v>1917</v>
      </c>
      <c r="D62" s="75">
        <v>1917</v>
      </c>
      <c r="E62" s="75">
        <v>802</v>
      </c>
      <c r="F62" s="75">
        <v>802</v>
      </c>
    </row>
    <row r="63" spans="1:6" s="690" customFormat="1">
      <c r="A63" s="692" t="s">
        <v>9</v>
      </c>
      <c r="B63" s="691"/>
      <c r="C63" s="1070">
        <v>81966</v>
      </c>
      <c r="D63" s="1070">
        <v>81966</v>
      </c>
      <c r="E63" s="1070">
        <v>31063</v>
      </c>
      <c r="F63" s="1070">
        <v>31063</v>
      </c>
    </row>
    <row r="64" spans="1:6">
      <c r="A64" s="79"/>
      <c r="B64" s="1069"/>
      <c r="C64" s="1069"/>
      <c r="D64" s="1069"/>
      <c r="E64" s="1069"/>
      <c r="F64" s="1069"/>
    </row>
    <row r="65" spans="1:6">
      <c r="C65" s="66" t="s">
        <v>4</v>
      </c>
    </row>
    <row r="66" spans="1:6" ht="15.75" customHeight="1">
      <c r="A66" s="80" t="s">
        <v>5</v>
      </c>
      <c r="B66" s="80"/>
      <c r="C66" s="80"/>
      <c r="D66" s="80"/>
      <c r="E66" s="80"/>
      <c r="F66" s="80" t="s">
        <v>6</v>
      </c>
    </row>
    <row r="67" spans="1:6" ht="15.6" customHeight="1">
      <c r="A67" s="1201" t="s">
        <v>546</v>
      </c>
      <c r="B67" s="1201"/>
      <c r="C67" s="1201"/>
      <c r="D67" s="1201"/>
      <c r="E67" s="1201"/>
      <c r="F67" s="1201"/>
    </row>
    <row r="69" spans="1:6">
      <c r="A69" s="1532"/>
      <c r="B69" s="1532"/>
      <c r="C69" s="1532"/>
      <c r="D69" s="1532"/>
      <c r="E69" s="1532"/>
      <c r="F69" s="1532"/>
    </row>
  </sheetData>
  <mergeCells count="10">
    <mergeCell ref="A67:F67"/>
    <mergeCell ref="A69:F69"/>
    <mergeCell ref="B2:F2"/>
    <mergeCell ref="B3:F3"/>
    <mergeCell ref="A5:F5"/>
    <mergeCell ref="A7:B7"/>
    <mergeCell ref="A9:A10"/>
    <mergeCell ref="B9:B10"/>
    <mergeCell ref="C9:D9"/>
    <mergeCell ref="E9:F9"/>
  </mergeCells>
  <printOptions horizontalCentered="1"/>
  <pageMargins left="0.70866141732283505" right="0.70866141732283505" top="0.23622047244094499" bottom="0" header="0.31496062992126" footer="0.31496062992126"/>
  <pageSetup paperSize="9" scale="90" orientation="landscape" r:id="rId1"/>
  <rowBreaks count="1" manualBreakCount="1">
    <brk id="43" max="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5"/>
  <sheetViews>
    <sheetView view="pageBreakPreview" zoomScale="115" zoomScaleNormal="85" zoomScaleSheetLayoutView="115" workbookViewId="0">
      <pane ySplit="9" topLeftCell="A10" activePane="bottomLeft" state="frozen"/>
      <selection pane="bottomLeft" activeCell="G21" sqref="G21"/>
    </sheetView>
  </sheetViews>
  <sheetFormatPr defaultRowHeight="12.75"/>
  <cols>
    <col min="2" max="2" width="14.8554687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5" customWidth="1"/>
  </cols>
  <sheetData>
    <row r="1" spans="1:13" ht="15">
      <c r="A1" s="66"/>
      <c r="B1" s="66"/>
      <c r="C1" s="66"/>
      <c r="D1" s="1236"/>
      <c r="E1" s="1236"/>
      <c r="F1" s="480"/>
      <c r="G1" s="1236" t="s">
        <v>298</v>
      </c>
      <c r="H1" s="1236"/>
      <c r="I1" s="1236"/>
      <c r="J1" s="1236"/>
      <c r="K1" s="82"/>
      <c r="L1" s="66"/>
      <c r="M1" s="66"/>
    </row>
    <row r="2" spans="1:13" ht="15.7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  <c r="K2" s="66"/>
      <c r="L2" s="66"/>
      <c r="M2" s="66"/>
    </row>
    <row r="3" spans="1:13" ht="18">
      <c r="A3" s="488"/>
      <c r="B3" s="488"/>
      <c r="C3" s="1538" t="s">
        <v>507</v>
      </c>
      <c r="D3" s="1538"/>
      <c r="E3" s="1538"/>
      <c r="F3" s="1538"/>
      <c r="G3" s="1538"/>
      <c r="H3" s="1538"/>
      <c r="I3" s="1538"/>
      <c r="J3" s="488"/>
      <c r="K3" s="66"/>
      <c r="L3" s="66"/>
      <c r="M3" s="66"/>
    </row>
    <row r="4" spans="1:13" ht="15.75">
      <c r="A4" s="1187" t="s">
        <v>297</v>
      </c>
      <c r="B4" s="1187"/>
      <c r="C4" s="1187"/>
      <c r="D4" s="1187"/>
      <c r="E4" s="1187"/>
      <c r="F4" s="1187"/>
      <c r="G4" s="1187"/>
      <c r="H4" s="1187"/>
      <c r="I4" s="1187"/>
      <c r="J4" s="1187"/>
      <c r="K4" s="66"/>
      <c r="L4" s="66"/>
      <c r="M4" s="66"/>
    </row>
    <row r="5" spans="1:13" ht="15.75">
      <c r="A5" s="1151" t="s">
        <v>96</v>
      </c>
      <c r="B5" s="1151"/>
      <c r="C5" s="465"/>
      <c r="D5" s="465"/>
      <c r="E5" s="465"/>
      <c r="F5" s="465"/>
      <c r="G5" s="465"/>
      <c r="H5" s="465"/>
      <c r="I5" s="465"/>
      <c r="J5" s="465"/>
      <c r="K5" s="66"/>
      <c r="L5" s="66"/>
      <c r="M5" s="66"/>
    </row>
    <row r="6" spans="1:13" ht="18">
      <c r="A6" s="6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21.75" customHeight="1">
      <c r="A7" s="1539" t="s">
        <v>1</v>
      </c>
      <c r="B7" s="1539" t="s">
        <v>2</v>
      </c>
      <c r="C7" s="1541" t="s">
        <v>82</v>
      </c>
      <c r="D7" s="1542"/>
      <c r="E7" s="1542"/>
      <c r="F7" s="1542"/>
      <c r="G7" s="1542"/>
      <c r="H7" s="1542"/>
      <c r="I7" s="1542"/>
      <c r="J7" s="1543"/>
      <c r="K7" s="66"/>
      <c r="L7" s="66"/>
      <c r="M7" s="66"/>
    </row>
    <row r="8" spans="1:13" ht="39.75" customHeight="1">
      <c r="A8" s="1540"/>
      <c r="B8" s="1540"/>
      <c r="C8" s="491" t="s">
        <v>123</v>
      </c>
      <c r="D8" s="491" t="s">
        <v>69</v>
      </c>
      <c r="E8" s="491" t="s">
        <v>258</v>
      </c>
      <c r="F8" s="105" t="s">
        <v>101</v>
      </c>
      <c r="G8" s="105" t="s">
        <v>70</v>
      </c>
      <c r="H8" s="130" t="s">
        <v>122</v>
      </c>
      <c r="I8" s="130" t="s">
        <v>697</v>
      </c>
      <c r="J8" s="72" t="s">
        <v>9</v>
      </c>
      <c r="K8" s="81"/>
      <c r="L8" s="81"/>
      <c r="M8" s="81"/>
    </row>
    <row r="9" spans="1:13" s="11" customFormat="1">
      <c r="A9" s="572">
        <v>1</v>
      </c>
      <c r="B9" s="572">
        <v>2</v>
      </c>
      <c r="C9" s="572">
        <v>3</v>
      </c>
      <c r="D9" s="572">
        <v>4</v>
      </c>
      <c r="E9" s="572">
        <v>5</v>
      </c>
      <c r="F9" s="572">
        <v>6</v>
      </c>
      <c r="G9" s="572">
        <v>7</v>
      </c>
      <c r="H9" s="573">
        <v>8</v>
      </c>
      <c r="I9" s="573">
        <v>9</v>
      </c>
      <c r="J9" s="574">
        <v>10</v>
      </c>
      <c r="K9" s="81"/>
      <c r="L9" s="81"/>
      <c r="M9" s="81"/>
    </row>
    <row r="10" spans="1:13">
      <c r="A10" s="74">
        <v>1</v>
      </c>
      <c r="B10" s="557" t="s">
        <v>501</v>
      </c>
      <c r="C10" s="74">
        <v>0</v>
      </c>
      <c r="D10" s="74">
        <v>819</v>
      </c>
      <c r="E10" s="74">
        <v>131</v>
      </c>
      <c r="F10" s="74">
        <v>0</v>
      </c>
      <c r="G10" s="74">
        <v>0</v>
      </c>
      <c r="H10" s="575">
        <v>0</v>
      </c>
      <c r="I10" s="575">
        <v>0</v>
      </c>
      <c r="J10" s="576">
        <v>950</v>
      </c>
      <c r="K10" s="66"/>
      <c r="L10" s="66"/>
      <c r="M10" s="66"/>
    </row>
    <row r="11" spans="1:13">
      <c r="A11" s="74">
        <v>2</v>
      </c>
      <c r="B11" s="557" t="s">
        <v>445</v>
      </c>
      <c r="C11" s="74">
        <v>0</v>
      </c>
      <c r="D11" s="74">
        <v>2264</v>
      </c>
      <c r="E11" s="74">
        <v>43</v>
      </c>
      <c r="F11" s="74">
        <v>0</v>
      </c>
      <c r="G11" s="74">
        <v>0</v>
      </c>
      <c r="H11" s="575">
        <v>0</v>
      </c>
      <c r="I11" s="575">
        <v>0</v>
      </c>
      <c r="J11" s="576">
        <v>2307</v>
      </c>
      <c r="K11" s="66"/>
      <c r="L11" s="66"/>
      <c r="M11" s="66"/>
    </row>
    <row r="12" spans="1:13">
      <c r="A12" s="74">
        <v>3</v>
      </c>
      <c r="B12" s="557" t="s">
        <v>497</v>
      </c>
      <c r="C12" s="74">
        <v>0</v>
      </c>
      <c r="D12" s="74">
        <v>1452</v>
      </c>
      <c r="E12" s="74">
        <v>101</v>
      </c>
      <c r="F12" s="74">
        <v>0</v>
      </c>
      <c r="G12" s="74">
        <v>0</v>
      </c>
      <c r="H12" s="575">
        <v>0</v>
      </c>
      <c r="I12" s="575">
        <v>0</v>
      </c>
      <c r="J12" s="576">
        <v>1553</v>
      </c>
      <c r="K12" s="66"/>
      <c r="L12" s="66"/>
      <c r="M12" s="66"/>
    </row>
    <row r="13" spans="1:13" s="262" customFormat="1">
      <c r="A13" s="577">
        <v>4</v>
      </c>
      <c r="B13" s="557" t="s">
        <v>447</v>
      </c>
      <c r="C13" s="577">
        <v>4</v>
      </c>
      <c r="D13" s="577">
        <v>1395</v>
      </c>
      <c r="E13" s="577">
        <v>100</v>
      </c>
      <c r="F13" s="577">
        <v>0</v>
      </c>
      <c r="G13" s="577">
        <v>0</v>
      </c>
      <c r="H13" s="578">
        <v>0</v>
      </c>
      <c r="I13" s="578">
        <v>0</v>
      </c>
      <c r="J13" s="579">
        <v>1499</v>
      </c>
      <c r="K13" s="66"/>
      <c r="L13" s="66"/>
      <c r="M13" s="580"/>
    </row>
    <row r="14" spans="1:13" s="262" customFormat="1">
      <c r="A14" s="577">
        <v>5</v>
      </c>
      <c r="B14" s="561" t="s">
        <v>448</v>
      </c>
      <c r="C14" s="577">
        <v>31</v>
      </c>
      <c r="D14" s="577">
        <v>2917</v>
      </c>
      <c r="E14" s="577">
        <v>76</v>
      </c>
      <c r="F14" s="577">
        <v>0</v>
      </c>
      <c r="G14" s="577">
        <v>0</v>
      </c>
      <c r="H14" s="578">
        <v>0</v>
      </c>
      <c r="I14" s="578">
        <v>0</v>
      </c>
      <c r="J14" s="579">
        <v>3024</v>
      </c>
      <c r="K14" s="66"/>
      <c r="L14" s="66"/>
      <c r="M14" s="580"/>
    </row>
    <row r="15" spans="1:13" s="262" customFormat="1">
      <c r="A15" s="577">
        <v>6</v>
      </c>
      <c r="B15" s="561" t="s">
        <v>449</v>
      </c>
      <c r="C15" s="577">
        <v>0</v>
      </c>
      <c r="D15" s="577">
        <v>2430</v>
      </c>
      <c r="E15" s="577">
        <v>321</v>
      </c>
      <c r="F15" s="577">
        <v>0</v>
      </c>
      <c r="G15" s="577">
        <v>0</v>
      </c>
      <c r="H15" s="578">
        <v>0</v>
      </c>
      <c r="I15" s="578">
        <v>0</v>
      </c>
      <c r="J15" s="579">
        <v>2751</v>
      </c>
      <c r="K15" s="66"/>
      <c r="L15" s="66"/>
      <c r="M15" s="580"/>
    </row>
    <row r="16" spans="1:13" s="262" customFormat="1">
      <c r="A16" s="577">
        <v>7</v>
      </c>
      <c r="B16" s="561" t="s">
        <v>450</v>
      </c>
      <c r="C16" s="577">
        <v>0</v>
      </c>
      <c r="D16" s="577">
        <v>2570</v>
      </c>
      <c r="E16" s="577">
        <v>286</v>
      </c>
      <c r="F16" s="577">
        <v>0</v>
      </c>
      <c r="G16" s="577">
        <v>0</v>
      </c>
      <c r="H16" s="578">
        <v>0</v>
      </c>
      <c r="I16" s="578">
        <v>0</v>
      </c>
      <c r="J16" s="579">
        <v>2856</v>
      </c>
      <c r="K16" s="66"/>
      <c r="L16" s="66"/>
      <c r="M16" s="580"/>
    </row>
    <row r="17" spans="1:13" s="262" customFormat="1">
      <c r="A17" s="577">
        <v>8</v>
      </c>
      <c r="B17" s="561" t="s">
        <v>451</v>
      </c>
      <c r="C17" s="577">
        <v>0</v>
      </c>
      <c r="D17" s="577">
        <v>2132</v>
      </c>
      <c r="E17" s="577">
        <v>425</v>
      </c>
      <c r="F17" s="577">
        <v>0</v>
      </c>
      <c r="G17" s="577">
        <v>0</v>
      </c>
      <c r="H17" s="578">
        <v>0</v>
      </c>
      <c r="I17" s="578">
        <v>0</v>
      </c>
      <c r="J17" s="579">
        <v>2557</v>
      </c>
      <c r="K17" s="66"/>
      <c r="L17" s="66"/>
      <c r="M17" s="581"/>
    </row>
    <row r="18" spans="1:13">
      <c r="A18" s="74">
        <v>9</v>
      </c>
      <c r="B18" s="561" t="s">
        <v>452</v>
      </c>
      <c r="C18" s="74">
        <v>20</v>
      </c>
      <c r="D18" s="74">
        <v>787</v>
      </c>
      <c r="E18" s="74">
        <v>25</v>
      </c>
      <c r="F18" s="74">
        <v>0</v>
      </c>
      <c r="G18" s="74">
        <v>861</v>
      </c>
      <c r="H18" s="575">
        <v>0</v>
      </c>
      <c r="I18" s="575">
        <v>0</v>
      </c>
      <c r="J18" s="576">
        <v>1693</v>
      </c>
      <c r="K18" s="66"/>
      <c r="L18" s="66"/>
      <c r="M18" s="66"/>
    </row>
    <row r="19" spans="1:13">
      <c r="A19" s="74">
        <v>10</v>
      </c>
      <c r="B19" s="561" t="s">
        <v>453</v>
      </c>
      <c r="C19" s="74">
        <v>0</v>
      </c>
      <c r="D19" s="74">
        <v>611</v>
      </c>
      <c r="E19" s="74">
        <v>46</v>
      </c>
      <c r="F19" s="74">
        <v>0</v>
      </c>
      <c r="G19" s="74">
        <v>65</v>
      </c>
      <c r="H19" s="575">
        <v>0</v>
      </c>
      <c r="I19" s="575">
        <v>0</v>
      </c>
      <c r="J19" s="576">
        <v>722</v>
      </c>
      <c r="K19" s="66"/>
      <c r="L19" s="66"/>
      <c r="M19" s="66"/>
    </row>
    <row r="20" spans="1:13">
      <c r="A20" s="74">
        <v>11</v>
      </c>
      <c r="B20" s="561" t="s">
        <v>454</v>
      </c>
      <c r="C20" s="74">
        <v>1</v>
      </c>
      <c r="D20" s="74">
        <v>2205</v>
      </c>
      <c r="E20" s="74">
        <v>471</v>
      </c>
      <c r="F20" s="74">
        <v>0</v>
      </c>
      <c r="G20" s="74">
        <v>0</v>
      </c>
      <c r="H20" s="575">
        <v>0</v>
      </c>
      <c r="I20" s="575">
        <v>0</v>
      </c>
      <c r="J20" s="576">
        <v>2677</v>
      </c>
      <c r="K20" s="66"/>
      <c r="L20" s="66"/>
      <c r="M20" s="66"/>
    </row>
    <row r="21" spans="1:13">
      <c r="A21" s="74">
        <v>12</v>
      </c>
      <c r="B21" s="561" t="s">
        <v>455</v>
      </c>
      <c r="C21" s="74">
        <v>0</v>
      </c>
      <c r="D21" s="74">
        <v>3112</v>
      </c>
      <c r="E21" s="74">
        <v>544</v>
      </c>
      <c r="F21" s="74">
        <v>0</v>
      </c>
      <c r="G21" s="74">
        <v>27</v>
      </c>
      <c r="H21" s="575">
        <v>0</v>
      </c>
      <c r="I21" s="575">
        <v>0</v>
      </c>
      <c r="J21" s="576">
        <v>3683</v>
      </c>
      <c r="K21" s="66"/>
      <c r="L21" s="66"/>
      <c r="M21" s="66"/>
    </row>
    <row r="22" spans="1:13">
      <c r="A22" s="74">
        <v>13</v>
      </c>
      <c r="B22" s="561" t="s">
        <v>456</v>
      </c>
      <c r="C22" s="74">
        <v>0</v>
      </c>
      <c r="D22" s="74">
        <v>1944</v>
      </c>
      <c r="E22" s="74">
        <v>0</v>
      </c>
      <c r="F22" s="74">
        <v>0</v>
      </c>
      <c r="G22" s="74">
        <v>85</v>
      </c>
      <c r="H22" s="575">
        <v>0</v>
      </c>
      <c r="I22" s="575">
        <v>0</v>
      </c>
      <c r="J22" s="576">
        <v>2029</v>
      </c>
      <c r="K22" s="66"/>
      <c r="L22" s="66"/>
      <c r="M22" s="66"/>
    </row>
    <row r="23" spans="1:13">
      <c r="A23" s="74">
        <v>14</v>
      </c>
      <c r="B23" s="561" t="s">
        <v>457</v>
      </c>
      <c r="C23" s="74">
        <v>0</v>
      </c>
      <c r="D23" s="74">
        <v>1072</v>
      </c>
      <c r="E23" s="74">
        <v>131</v>
      </c>
      <c r="F23" s="74">
        <v>0</v>
      </c>
      <c r="G23" s="74">
        <v>0</v>
      </c>
      <c r="H23" s="575">
        <v>0</v>
      </c>
      <c r="I23" s="575">
        <v>0</v>
      </c>
      <c r="J23" s="576">
        <v>1203</v>
      </c>
      <c r="K23" s="66"/>
      <c r="L23" s="66"/>
      <c r="M23" s="66"/>
    </row>
    <row r="24" spans="1:13" s="262" customFormat="1">
      <c r="A24" s="577">
        <v>15</v>
      </c>
      <c r="B24" s="561" t="s">
        <v>458</v>
      </c>
      <c r="C24" s="577">
        <v>0</v>
      </c>
      <c r="D24" s="577">
        <v>1932</v>
      </c>
      <c r="E24" s="577">
        <v>62</v>
      </c>
      <c r="F24" s="577">
        <v>0</v>
      </c>
      <c r="G24" s="577">
        <v>81</v>
      </c>
      <c r="H24" s="578">
        <v>0</v>
      </c>
      <c r="I24" s="578">
        <v>0</v>
      </c>
      <c r="J24" s="579">
        <v>2075</v>
      </c>
      <c r="K24" s="66"/>
      <c r="L24" s="66"/>
      <c r="M24" s="580"/>
    </row>
    <row r="25" spans="1:13">
      <c r="A25" s="74">
        <v>16</v>
      </c>
      <c r="B25" s="561" t="s">
        <v>459</v>
      </c>
      <c r="C25" s="74">
        <v>0</v>
      </c>
      <c r="D25" s="74">
        <v>3821</v>
      </c>
      <c r="E25" s="74">
        <v>0</v>
      </c>
      <c r="F25" s="74">
        <v>0</v>
      </c>
      <c r="G25" s="74">
        <v>0</v>
      </c>
      <c r="H25" s="575">
        <v>0</v>
      </c>
      <c r="I25" s="575">
        <v>0</v>
      </c>
      <c r="J25" s="576">
        <v>3821</v>
      </c>
      <c r="K25" s="66"/>
      <c r="L25" s="66"/>
      <c r="M25" s="66"/>
    </row>
    <row r="26" spans="1:13">
      <c r="A26" s="74">
        <v>17</v>
      </c>
      <c r="B26" s="561" t="s">
        <v>460</v>
      </c>
      <c r="C26" s="74">
        <v>0</v>
      </c>
      <c r="D26" s="74">
        <v>1667</v>
      </c>
      <c r="E26" s="74">
        <v>156</v>
      </c>
      <c r="F26" s="74">
        <v>0</v>
      </c>
      <c r="G26" s="74">
        <v>12</v>
      </c>
      <c r="H26" s="575">
        <v>0</v>
      </c>
      <c r="I26" s="575">
        <v>0</v>
      </c>
      <c r="J26" s="576">
        <v>1835</v>
      </c>
      <c r="K26" s="66"/>
      <c r="L26" s="66"/>
      <c r="M26" s="66"/>
    </row>
    <row r="27" spans="1:13">
      <c r="A27" s="74">
        <v>18</v>
      </c>
      <c r="B27" s="561" t="s">
        <v>461</v>
      </c>
      <c r="C27" s="74">
        <v>0</v>
      </c>
      <c r="D27" s="74">
        <v>1872</v>
      </c>
      <c r="E27" s="74">
        <v>359</v>
      </c>
      <c r="F27" s="74">
        <v>0</v>
      </c>
      <c r="G27" s="74">
        <v>51</v>
      </c>
      <c r="H27" s="575">
        <v>0</v>
      </c>
      <c r="I27" s="575">
        <v>0</v>
      </c>
      <c r="J27" s="576">
        <v>2282</v>
      </c>
      <c r="K27" s="66"/>
      <c r="L27" s="66"/>
      <c r="M27" s="66"/>
    </row>
    <row r="28" spans="1:13">
      <c r="A28" s="74">
        <v>19</v>
      </c>
      <c r="B28" s="561" t="s">
        <v>462</v>
      </c>
      <c r="C28" s="74">
        <v>0</v>
      </c>
      <c r="D28" s="74">
        <v>1379</v>
      </c>
      <c r="E28" s="74">
        <v>0</v>
      </c>
      <c r="F28" s="74">
        <v>0</v>
      </c>
      <c r="G28" s="74">
        <v>541</v>
      </c>
      <c r="H28" s="575">
        <v>0</v>
      </c>
      <c r="I28" s="575">
        <v>0</v>
      </c>
      <c r="J28" s="576">
        <v>1920</v>
      </c>
      <c r="K28" s="66"/>
      <c r="L28" s="66"/>
      <c r="M28" s="66"/>
    </row>
    <row r="29" spans="1:13">
      <c r="A29" s="74">
        <v>20</v>
      </c>
      <c r="B29" s="561" t="s">
        <v>463</v>
      </c>
      <c r="C29" s="74">
        <v>1</v>
      </c>
      <c r="D29" s="74">
        <v>764</v>
      </c>
      <c r="E29" s="74">
        <v>56</v>
      </c>
      <c r="F29" s="74">
        <v>0</v>
      </c>
      <c r="G29" s="74">
        <v>0</v>
      </c>
      <c r="H29" s="575">
        <v>0</v>
      </c>
      <c r="I29" s="575">
        <v>0</v>
      </c>
      <c r="J29" s="576">
        <v>821</v>
      </c>
      <c r="K29" s="66"/>
      <c r="L29" s="66"/>
      <c r="M29" s="66"/>
    </row>
    <row r="30" spans="1:13">
      <c r="A30" s="74">
        <v>21</v>
      </c>
      <c r="B30" s="561" t="s">
        <v>464</v>
      </c>
      <c r="C30" s="74">
        <v>0</v>
      </c>
      <c r="D30" s="74">
        <v>1498</v>
      </c>
      <c r="E30" s="74">
        <v>168</v>
      </c>
      <c r="F30" s="74">
        <v>0</v>
      </c>
      <c r="G30" s="74">
        <v>0</v>
      </c>
      <c r="H30" s="575">
        <v>0</v>
      </c>
      <c r="I30" s="575">
        <v>0</v>
      </c>
      <c r="J30" s="576">
        <v>1666</v>
      </c>
      <c r="K30" s="66"/>
      <c r="L30" s="66"/>
      <c r="M30" s="66"/>
    </row>
    <row r="31" spans="1:13">
      <c r="A31" s="74">
        <v>22</v>
      </c>
      <c r="B31" s="561" t="s">
        <v>465</v>
      </c>
      <c r="C31" s="74">
        <v>0</v>
      </c>
      <c r="D31" s="74">
        <v>1328</v>
      </c>
      <c r="E31" s="74">
        <v>23</v>
      </c>
      <c r="F31" s="74">
        <v>0</v>
      </c>
      <c r="G31" s="74">
        <v>328</v>
      </c>
      <c r="H31" s="575">
        <v>0</v>
      </c>
      <c r="I31" s="575">
        <v>0</v>
      </c>
      <c r="J31" s="576">
        <v>1679</v>
      </c>
      <c r="K31" s="66"/>
      <c r="L31" s="66"/>
      <c r="M31" s="66"/>
    </row>
    <row r="32" spans="1:13">
      <c r="A32" s="74">
        <v>23</v>
      </c>
      <c r="B32" s="561" t="s">
        <v>466</v>
      </c>
      <c r="C32" s="74">
        <v>0</v>
      </c>
      <c r="D32" s="74">
        <v>1974</v>
      </c>
      <c r="E32" s="74">
        <v>1</v>
      </c>
      <c r="F32" s="74">
        <v>0</v>
      </c>
      <c r="G32" s="74">
        <v>411</v>
      </c>
      <c r="H32" s="575">
        <v>0</v>
      </c>
      <c r="I32" s="575">
        <v>0</v>
      </c>
      <c r="J32" s="576">
        <v>2386</v>
      </c>
      <c r="K32" s="66"/>
      <c r="L32" s="66"/>
      <c r="M32" s="66"/>
    </row>
    <row r="33" spans="1:13" s="262" customFormat="1">
      <c r="A33" s="577">
        <v>24</v>
      </c>
      <c r="B33" s="561" t="s">
        <v>489</v>
      </c>
      <c r="C33" s="577">
        <v>0</v>
      </c>
      <c r="D33" s="577">
        <v>2392</v>
      </c>
      <c r="E33" s="577">
        <v>40</v>
      </c>
      <c r="F33" s="577">
        <v>0</v>
      </c>
      <c r="G33" s="577">
        <v>0</v>
      </c>
      <c r="H33" s="578">
        <v>0</v>
      </c>
      <c r="I33" s="578">
        <v>0</v>
      </c>
      <c r="J33" s="579">
        <v>2432</v>
      </c>
      <c r="K33" s="66"/>
      <c r="L33" s="66"/>
      <c r="M33" s="580"/>
    </row>
    <row r="34" spans="1:13">
      <c r="A34" s="74">
        <v>25</v>
      </c>
      <c r="B34" s="561" t="s">
        <v>467</v>
      </c>
      <c r="C34" s="74">
        <v>0</v>
      </c>
      <c r="D34" s="74">
        <v>1646</v>
      </c>
      <c r="E34" s="74">
        <v>125</v>
      </c>
      <c r="F34" s="74">
        <v>0</v>
      </c>
      <c r="G34" s="74">
        <v>65</v>
      </c>
      <c r="H34" s="575">
        <v>0</v>
      </c>
      <c r="I34" s="575">
        <v>0</v>
      </c>
      <c r="J34" s="576">
        <v>1836</v>
      </c>
      <c r="K34" s="66"/>
      <c r="L34" s="66"/>
      <c r="M34" s="66"/>
    </row>
    <row r="35" spans="1:13" s="262" customFormat="1">
      <c r="A35" s="577">
        <v>26</v>
      </c>
      <c r="B35" s="561" t="s">
        <v>468</v>
      </c>
      <c r="C35" s="582">
        <v>4</v>
      </c>
      <c r="D35" s="577">
        <v>1397</v>
      </c>
      <c r="E35" s="577">
        <v>87</v>
      </c>
      <c r="F35" s="582">
        <v>0</v>
      </c>
      <c r="G35" s="577">
        <v>102</v>
      </c>
      <c r="H35" s="578">
        <v>0</v>
      </c>
      <c r="I35" s="578">
        <v>0</v>
      </c>
      <c r="J35" s="579">
        <v>1590</v>
      </c>
      <c r="K35" s="66"/>
      <c r="L35" s="66"/>
      <c r="M35" s="580"/>
    </row>
    <row r="36" spans="1:13">
      <c r="A36" s="74">
        <v>27</v>
      </c>
      <c r="B36" s="561" t="s">
        <v>469</v>
      </c>
      <c r="C36" s="74">
        <v>0</v>
      </c>
      <c r="D36" s="74">
        <v>3171</v>
      </c>
      <c r="E36" s="74">
        <v>104</v>
      </c>
      <c r="F36" s="74">
        <v>0</v>
      </c>
      <c r="G36" s="74">
        <v>0</v>
      </c>
      <c r="H36" s="575">
        <v>0</v>
      </c>
      <c r="I36" s="575">
        <v>0</v>
      </c>
      <c r="J36" s="576">
        <v>3275</v>
      </c>
      <c r="K36" s="66"/>
      <c r="L36" s="66"/>
      <c r="M36" s="66"/>
    </row>
    <row r="37" spans="1:13" s="262" customFormat="1">
      <c r="A37" s="577">
        <v>28</v>
      </c>
      <c r="B37" s="561" t="s">
        <v>470</v>
      </c>
      <c r="C37" s="577">
        <v>3</v>
      </c>
      <c r="D37" s="577">
        <v>2677</v>
      </c>
      <c r="E37" s="577">
        <v>15</v>
      </c>
      <c r="F37" s="577">
        <v>0</v>
      </c>
      <c r="G37" s="577">
        <v>0</v>
      </c>
      <c r="H37" s="578">
        <v>0</v>
      </c>
      <c r="I37" s="578">
        <v>0</v>
      </c>
      <c r="J37" s="579">
        <v>2695</v>
      </c>
      <c r="K37" s="66"/>
      <c r="L37" s="66"/>
      <c r="M37" s="580"/>
    </row>
    <row r="38" spans="1:13" s="262" customFormat="1">
      <c r="A38" s="577">
        <v>29</v>
      </c>
      <c r="B38" s="561" t="s">
        <v>490</v>
      </c>
      <c r="C38" s="577">
        <v>0</v>
      </c>
      <c r="D38" s="577">
        <v>1698</v>
      </c>
      <c r="E38" s="577">
        <v>157</v>
      </c>
      <c r="F38" s="577">
        <v>0</v>
      </c>
      <c r="G38" s="577">
        <v>0</v>
      </c>
      <c r="H38" s="578">
        <v>0</v>
      </c>
      <c r="I38" s="578">
        <v>0</v>
      </c>
      <c r="J38" s="579">
        <v>1855</v>
      </c>
      <c r="K38" s="66"/>
      <c r="L38" s="66"/>
      <c r="M38" s="580"/>
    </row>
    <row r="39" spans="1:13">
      <c r="A39" s="74">
        <v>30</v>
      </c>
      <c r="B39" s="561" t="s">
        <v>471</v>
      </c>
      <c r="C39" s="74">
        <v>0</v>
      </c>
      <c r="D39" s="74">
        <v>2115</v>
      </c>
      <c r="E39" s="74">
        <v>381</v>
      </c>
      <c r="F39" s="74">
        <v>0</v>
      </c>
      <c r="G39" s="74">
        <v>108</v>
      </c>
      <c r="H39" s="575">
        <v>0</v>
      </c>
      <c r="I39" s="575">
        <v>0</v>
      </c>
      <c r="J39" s="576">
        <v>2604</v>
      </c>
      <c r="K39" s="66"/>
      <c r="L39" s="66"/>
      <c r="M39" s="66"/>
    </row>
    <row r="40" spans="1:13">
      <c r="A40" s="74">
        <v>31</v>
      </c>
      <c r="B40" s="561" t="s">
        <v>472</v>
      </c>
      <c r="C40" s="74">
        <v>0</v>
      </c>
      <c r="D40" s="74">
        <v>1548</v>
      </c>
      <c r="E40" s="74">
        <v>179</v>
      </c>
      <c r="F40" s="74">
        <v>0</v>
      </c>
      <c r="G40" s="74">
        <v>0</v>
      </c>
      <c r="H40" s="575">
        <v>0</v>
      </c>
      <c r="I40" s="575">
        <v>0</v>
      </c>
      <c r="J40" s="576">
        <v>1727</v>
      </c>
      <c r="K40" s="66"/>
      <c r="L40" s="66"/>
      <c r="M40" s="66"/>
    </row>
    <row r="41" spans="1:13">
      <c r="A41" s="74">
        <v>32</v>
      </c>
      <c r="B41" s="561" t="s">
        <v>473</v>
      </c>
      <c r="C41" s="74">
        <v>0</v>
      </c>
      <c r="D41" s="74">
        <v>1265</v>
      </c>
      <c r="E41" s="74">
        <v>0</v>
      </c>
      <c r="F41" s="74">
        <v>0</v>
      </c>
      <c r="G41" s="74">
        <v>0</v>
      </c>
      <c r="H41" s="575">
        <v>0</v>
      </c>
      <c r="I41" s="575">
        <v>0</v>
      </c>
      <c r="J41" s="576">
        <v>1265</v>
      </c>
      <c r="K41" s="66"/>
      <c r="L41" s="66"/>
      <c r="M41" s="66"/>
    </row>
    <row r="42" spans="1:13" s="262" customFormat="1">
      <c r="A42" s="577">
        <v>33</v>
      </c>
      <c r="B42" s="561" t="s">
        <v>474</v>
      </c>
      <c r="C42" s="577">
        <v>0</v>
      </c>
      <c r="D42" s="577">
        <v>2202</v>
      </c>
      <c r="E42" s="577">
        <v>42</v>
      </c>
      <c r="F42" s="577">
        <v>0</v>
      </c>
      <c r="G42" s="577">
        <v>72</v>
      </c>
      <c r="H42" s="578">
        <v>0</v>
      </c>
      <c r="I42" s="578">
        <v>0</v>
      </c>
      <c r="J42" s="579">
        <v>2316</v>
      </c>
      <c r="K42" s="66"/>
      <c r="L42" s="66"/>
      <c r="M42" s="580"/>
    </row>
    <row r="43" spans="1:13" s="262" customFormat="1">
      <c r="A43" s="577">
        <v>34</v>
      </c>
      <c r="B43" s="561" t="s">
        <v>475</v>
      </c>
      <c r="C43" s="577">
        <v>34</v>
      </c>
      <c r="D43" s="577">
        <v>2444</v>
      </c>
      <c r="E43" s="577">
        <v>56</v>
      </c>
      <c r="F43" s="577">
        <v>0</v>
      </c>
      <c r="G43" s="577">
        <v>0</v>
      </c>
      <c r="H43" s="578">
        <v>0</v>
      </c>
      <c r="I43" s="578">
        <v>0</v>
      </c>
      <c r="J43" s="579">
        <v>2534</v>
      </c>
      <c r="K43" s="66"/>
      <c r="L43" s="66"/>
      <c r="M43" s="580"/>
    </row>
    <row r="44" spans="1:13">
      <c r="A44" s="74">
        <v>35</v>
      </c>
      <c r="B44" s="561" t="s">
        <v>476</v>
      </c>
      <c r="C44" s="74">
        <v>0</v>
      </c>
      <c r="D44" s="74">
        <v>2360</v>
      </c>
      <c r="E44" s="74">
        <v>342</v>
      </c>
      <c r="F44" s="74">
        <v>0</v>
      </c>
      <c r="G44" s="74">
        <v>0</v>
      </c>
      <c r="H44" s="575">
        <v>0</v>
      </c>
      <c r="I44" s="575">
        <v>0</v>
      </c>
      <c r="J44" s="576">
        <v>2702</v>
      </c>
      <c r="K44" s="66"/>
      <c r="L44" s="66"/>
      <c r="M44" s="66"/>
    </row>
    <row r="45" spans="1:13" s="262" customFormat="1">
      <c r="A45" s="577">
        <v>36</v>
      </c>
      <c r="B45" s="561" t="s">
        <v>491</v>
      </c>
      <c r="C45" s="577">
        <v>0</v>
      </c>
      <c r="D45" s="577">
        <v>2097</v>
      </c>
      <c r="E45" s="577">
        <v>0</v>
      </c>
      <c r="F45" s="577">
        <v>0</v>
      </c>
      <c r="G45" s="577">
        <v>63</v>
      </c>
      <c r="H45" s="578">
        <v>0</v>
      </c>
      <c r="I45" s="578">
        <v>0</v>
      </c>
      <c r="J45" s="579">
        <v>2160</v>
      </c>
      <c r="K45" s="66"/>
      <c r="L45" s="66"/>
      <c r="M45" s="580"/>
    </row>
    <row r="46" spans="1:13">
      <c r="A46" s="74">
        <v>37</v>
      </c>
      <c r="B46" s="561" t="s">
        <v>477</v>
      </c>
      <c r="C46" s="74">
        <v>50</v>
      </c>
      <c r="D46" s="74">
        <v>3468</v>
      </c>
      <c r="E46" s="74">
        <v>134</v>
      </c>
      <c r="F46" s="74">
        <v>0</v>
      </c>
      <c r="G46" s="74">
        <v>333</v>
      </c>
      <c r="H46" s="575">
        <v>0</v>
      </c>
      <c r="I46" s="575">
        <v>0</v>
      </c>
      <c r="J46" s="576">
        <v>3985</v>
      </c>
      <c r="K46" s="66"/>
      <c r="L46" s="66"/>
      <c r="M46" s="66"/>
    </row>
    <row r="47" spans="1:13">
      <c r="A47" s="74">
        <v>38</v>
      </c>
      <c r="B47" s="561" t="s">
        <v>478</v>
      </c>
      <c r="C47" s="74">
        <v>14</v>
      </c>
      <c r="D47" s="74">
        <v>3006</v>
      </c>
      <c r="E47" s="74">
        <v>18</v>
      </c>
      <c r="F47" s="74">
        <v>0</v>
      </c>
      <c r="G47" s="74">
        <v>99</v>
      </c>
      <c r="H47" s="575">
        <v>0</v>
      </c>
      <c r="I47" s="575">
        <v>0</v>
      </c>
      <c r="J47" s="576">
        <v>3137</v>
      </c>
      <c r="K47" s="66"/>
      <c r="L47" s="66"/>
      <c r="M47" s="66"/>
    </row>
    <row r="48" spans="1:13">
      <c r="A48" s="74">
        <v>39</v>
      </c>
      <c r="B48" s="557" t="s">
        <v>479</v>
      </c>
      <c r="C48" s="74">
        <v>0</v>
      </c>
      <c r="D48" s="74">
        <v>3416</v>
      </c>
      <c r="E48" s="74">
        <v>117</v>
      </c>
      <c r="F48" s="74">
        <v>0</v>
      </c>
      <c r="G48" s="74">
        <v>102</v>
      </c>
      <c r="H48" s="575">
        <v>0</v>
      </c>
      <c r="I48" s="575">
        <v>0</v>
      </c>
      <c r="J48" s="576">
        <v>3635</v>
      </c>
      <c r="K48" s="66"/>
      <c r="L48" s="66"/>
      <c r="M48" s="66"/>
    </row>
    <row r="49" spans="1:13">
      <c r="A49" s="74">
        <v>40</v>
      </c>
      <c r="B49" s="561" t="s">
        <v>480</v>
      </c>
      <c r="C49" s="74">
        <v>16</v>
      </c>
      <c r="D49" s="74">
        <f>2024+9</f>
        <v>2033</v>
      </c>
      <c r="E49" s="74">
        <v>47</v>
      </c>
      <c r="F49" s="74">
        <v>0</v>
      </c>
      <c r="G49" s="74">
        <v>0</v>
      </c>
      <c r="H49" s="575">
        <v>0</v>
      </c>
      <c r="I49" s="575">
        <v>0</v>
      </c>
      <c r="J49" s="576">
        <v>2096</v>
      </c>
      <c r="K49" s="66"/>
      <c r="L49" s="66"/>
      <c r="M49" s="66"/>
    </row>
    <row r="50" spans="1:13" s="262" customFormat="1">
      <c r="A50" s="577">
        <v>41</v>
      </c>
      <c r="B50" s="561" t="s">
        <v>481</v>
      </c>
      <c r="C50" s="577">
        <v>0</v>
      </c>
      <c r="D50" s="577">
        <v>2554</v>
      </c>
      <c r="E50" s="577">
        <v>351</v>
      </c>
      <c r="F50" s="577">
        <v>0</v>
      </c>
      <c r="G50" s="577">
        <v>0</v>
      </c>
      <c r="H50" s="578">
        <v>0</v>
      </c>
      <c r="I50" s="578">
        <v>0</v>
      </c>
      <c r="J50" s="579">
        <v>2905</v>
      </c>
      <c r="K50" s="66"/>
      <c r="L50" s="66"/>
      <c r="M50" s="580"/>
    </row>
    <row r="51" spans="1:13">
      <c r="A51" s="74">
        <v>42</v>
      </c>
      <c r="B51" s="561" t="s">
        <v>482</v>
      </c>
      <c r="C51" s="74">
        <v>0</v>
      </c>
      <c r="D51" s="74">
        <v>2007</v>
      </c>
      <c r="E51" s="74">
        <v>121</v>
      </c>
      <c r="F51" s="74">
        <v>0</v>
      </c>
      <c r="G51" s="74">
        <v>0</v>
      </c>
      <c r="H51" s="575">
        <v>0</v>
      </c>
      <c r="I51" s="575">
        <v>0</v>
      </c>
      <c r="J51" s="576">
        <v>2128</v>
      </c>
      <c r="K51" s="66"/>
      <c r="L51" s="66"/>
      <c r="M51" s="66"/>
    </row>
    <row r="52" spans="1:13">
      <c r="A52" s="74">
        <v>43</v>
      </c>
      <c r="B52" s="561" t="s">
        <v>483</v>
      </c>
      <c r="C52" s="74">
        <v>0</v>
      </c>
      <c r="D52" s="74">
        <v>1119</v>
      </c>
      <c r="E52" s="74">
        <v>83</v>
      </c>
      <c r="F52" s="74">
        <v>0</v>
      </c>
      <c r="G52" s="74">
        <v>63</v>
      </c>
      <c r="H52" s="575">
        <v>0</v>
      </c>
      <c r="I52" s="575">
        <v>0</v>
      </c>
      <c r="J52" s="576">
        <v>1265</v>
      </c>
      <c r="K52" s="66"/>
      <c r="L52" s="66"/>
      <c r="M52" s="66"/>
    </row>
    <row r="53" spans="1:13">
      <c r="A53" s="74">
        <v>44</v>
      </c>
      <c r="B53" s="561" t="s">
        <v>484</v>
      </c>
      <c r="C53" s="74">
        <v>9</v>
      </c>
      <c r="D53" s="74">
        <f>976+21</f>
        <v>997</v>
      </c>
      <c r="E53" s="74">
        <v>230</v>
      </c>
      <c r="F53" s="74">
        <v>0</v>
      </c>
      <c r="G53" s="74">
        <v>0</v>
      </c>
      <c r="H53" s="575">
        <v>0</v>
      </c>
      <c r="I53" s="575">
        <v>0</v>
      </c>
      <c r="J53" s="576">
        <v>1236</v>
      </c>
      <c r="K53" s="66"/>
      <c r="L53" s="66"/>
      <c r="M53" s="66"/>
    </row>
    <row r="54" spans="1:13" s="262" customFormat="1">
      <c r="A54" s="577">
        <v>45</v>
      </c>
      <c r="B54" s="561" t="s">
        <v>485</v>
      </c>
      <c r="C54" s="577">
        <v>9</v>
      </c>
      <c r="D54" s="577">
        <v>2643</v>
      </c>
      <c r="E54" s="577">
        <v>328</v>
      </c>
      <c r="F54" s="577">
        <v>0</v>
      </c>
      <c r="G54" s="577">
        <v>0</v>
      </c>
      <c r="H54" s="578">
        <v>0</v>
      </c>
      <c r="I54" s="578">
        <v>0</v>
      </c>
      <c r="J54" s="579">
        <v>2980</v>
      </c>
      <c r="K54" s="66"/>
      <c r="L54" s="66"/>
      <c r="M54" s="580"/>
    </row>
    <row r="55" spans="1:13" s="262" customFormat="1">
      <c r="A55" s="577">
        <v>46</v>
      </c>
      <c r="B55" s="561" t="s">
        <v>486</v>
      </c>
      <c r="C55" s="577">
        <v>0</v>
      </c>
      <c r="D55" s="577">
        <v>2057</v>
      </c>
      <c r="E55" s="577">
        <v>132</v>
      </c>
      <c r="F55" s="577">
        <v>0</v>
      </c>
      <c r="G55" s="577">
        <v>79</v>
      </c>
      <c r="H55" s="578">
        <v>0</v>
      </c>
      <c r="I55" s="578">
        <v>0</v>
      </c>
      <c r="J55" s="579">
        <v>2268</v>
      </c>
      <c r="K55" s="66"/>
      <c r="L55" s="66"/>
      <c r="M55" s="580"/>
    </row>
    <row r="56" spans="1:13">
      <c r="A56" s="74">
        <v>47</v>
      </c>
      <c r="B56" s="561" t="s">
        <v>487</v>
      </c>
      <c r="C56" s="74">
        <v>0</v>
      </c>
      <c r="D56" s="74">
        <v>1969</v>
      </c>
      <c r="E56" s="74">
        <v>62</v>
      </c>
      <c r="F56" s="74">
        <v>0</v>
      </c>
      <c r="G56" s="74">
        <v>0</v>
      </c>
      <c r="H56" s="575">
        <v>0</v>
      </c>
      <c r="I56" s="575">
        <v>0</v>
      </c>
      <c r="J56" s="576">
        <v>2031</v>
      </c>
      <c r="K56" s="66"/>
      <c r="L56" s="66"/>
      <c r="M56" s="66"/>
    </row>
    <row r="57" spans="1:13">
      <c r="A57" s="74">
        <v>48</v>
      </c>
      <c r="B57" s="561" t="s">
        <v>492</v>
      </c>
      <c r="C57" s="74">
        <v>2</v>
      </c>
      <c r="D57" s="74">
        <v>2205</v>
      </c>
      <c r="E57" s="74">
        <v>121</v>
      </c>
      <c r="F57" s="74">
        <v>0</v>
      </c>
      <c r="G57" s="74">
        <v>0</v>
      </c>
      <c r="H57" s="575">
        <v>0</v>
      </c>
      <c r="I57" s="575">
        <v>0</v>
      </c>
      <c r="J57" s="576">
        <v>2328</v>
      </c>
      <c r="K57" s="66"/>
      <c r="L57" s="66"/>
      <c r="M57" s="66"/>
    </row>
    <row r="58" spans="1:13">
      <c r="A58" s="74">
        <v>49</v>
      </c>
      <c r="B58" s="561" t="s">
        <v>493</v>
      </c>
      <c r="C58" s="74">
        <v>0</v>
      </c>
      <c r="D58" s="74">
        <v>1833</v>
      </c>
      <c r="E58" s="74">
        <v>173</v>
      </c>
      <c r="F58" s="74">
        <v>0</v>
      </c>
      <c r="G58" s="74">
        <v>153</v>
      </c>
      <c r="H58" s="575">
        <v>0</v>
      </c>
      <c r="I58" s="575">
        <v>0</v>
      </c>
      <c r="J58" s="576">
        <v>2159</v>
      </c>
      <c r="K58" s="66"/>
      <c r="L58" s="66"/>
      <c r="M58" s="66"/>
    </row>
    <row r="59" spans="1:13">
      <c r="A59" s="74">
        <v>50</v>
      </c>
      <c r="B59" s="561" t="s">
        <v>488</v>
      </c>
      <c r="C59" s="74">
        <v>0</v>
      </c>
      <c r="D59" s="74">
        <v>1072</v>
      </c>
      <c r="E59" s="74">
        <v>105</v>
      </c>
      <c r="F59" s="74">
        <v>0</v>
      </c>
      <c r="G59" s="74">
        <v>0</v>
      </c>
      <c r="H59" s="575">
        <v>0</v>
      </c>
      <c r="I59" s="575">
        <v>0</v>
      </c>
      <c r="J59" s="576">
        <v>1177</v>
      </c>
      <c r="K59" s="66"/>
      <c r="L59" s="66"/>
      <c r="M59" s="66"/>
    </row>
    <row r="60" spans="1:13">
      <c r="A60" s="74">
        <v>51</v>
      </c>
      <c r="B60" s="561" t="s">
        <v>494</v>
      </c>
      <c r="C60" s="577">
        <v>0</v>
      </c>
      <c r="D60" s="577">
        <v>2223</v>
      </c>
      <c r="E60" s="577">
        <v>496</v>
      </c>
      <c r="F60" s="577">
        <v>0</v>
      </c>
      <c r="G60" s="577">
        <v>0</v>
      </c>
      <c r="H60" s="578">
        <v>0</v>
      </c>
      <c r="I60" s="578">
        <v>0</v>
      </c>
      <c r="J60" s="579">
        <v>2719</v>
      </c>
      <c r="K60" s="66"/>
      <c r="L60" s="66"/>
      <c r="M60" s="66"/>
    </row>
    <row r="61" spans="1:13" s="687" customFormat="1">
      <c r="A61" s="692" t="s">
        <v>9</v>
      </c>
      <c r="B61" s="691"/>
      <c r="C61" s="692">
        <f>SUM(C10:C60)</f>
        <v>198</v>
      </c>
      <c r="D61" s="692">
        <f t="shared" ref="D61:I61" si="0">SUM(D10:D60)</f>
        <v>101559</v>
      </c>
      <c r="E61" s="692">
        <f t="shared" si="0"/>
        <v>7571</v>
      </c>
      <c r="F61" s="692">
        <f t="shared" si="0"/>
        <v>0</v>
      </c>
      <c r="G61" s="692">
        <f t="shared" si="0"/>
        <v>3701</v>
      </c>
      <c r="H61" s="692">
        <f t="shared" si="0"/>
        <v>0</v>
      </c>
      <c r="I61" s="692">
        <f t="shared" si="0"/>
        <v>0</v>
      </c>
      <c r="J61" s="692">
        <v>113029</v>
      </c>
      <c r="K61" s="690"/>
      <c r="L61" s="690"/>
      <c r="M61" s="690"/>
    </row>
    <row r="62" spans="1:13">
      <c r="A62" s="78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>
      <c r="A64" s="66" t="s">
        <v>71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>
      <c r="A65" s="66" t="s">
        <v>124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>
      <c r="A66" t="s">
        <v>72</v>
      </c>
    </row>
    <row r="67" spans="1:13">
      <c r="A67" s="1537" t="s">
        <v>73</v>
      </c>
      <c r="B67" s="1537"/>
      <c r="C67" s="1537"/>
      <c r="D67" s="1537"/>
      <c r="E67" s="1537"/>
      <c r="F67" s="1537"/>
      <c r="G67" s="1537"/>
      <c r="H67" s="1537"/>
      <c r="I67" s="1537"/>
      <c r="J67" s="1537"/>
      <c r="K67" s="1537"/>
      <c r="L67" s="1537"/>
      <c r="M67" s="1537"/>
    </row>
    <row r="68" spans="1:13">
      <c r="A68" s="1536" t="s">
        <v>74</v>
      </c>
      <c r="B68" s="1536"/>
      <c r="C68" s="1536"/>
      <c r="D68" s="1536"/>
      <c r="E68" s="66"/>
      <c r="F68" s="66"/>
      <c r="G68" s="66"/>
      <c r="H68" s="66"/>
      <c r="I68" s="66"/>
      <c r="J68" s="66"/>
      <c r="K68" s="66"/>
      <c r="L68" s="66"/>
      <c r="M68" s="66"/>
    </row>
    <row r="69" spans="1:13">
      <c r="A69" s="490" t="s">
        <v>102</v>
      </c>
      <c r="B69" s="490"/>
      <c r="C69" s="490"/>
      <c r="D69" s="490"/>
      <c r="E69" s="66"/>
      <c r="F69" s="66"/>
      <c r="G69" s="66"/>
      <c r="H69" s="66"/>
      <c r="I69" s="66"/>
      <c r="J69" s="66"/>
      <c r="K69" s="66"/>
      <c r="L69" s="66"/>
      <c r="M69" s="66"/>
    </row>
    <row r="70" spans="1:13">
      <c r="A70" s="490"/>
      <c r="B70" s="490"/>
      <c r="C70" s="490"/>
      <c r="D70" s="490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5.75">
      <c r="A71" s="80" t="s">
        <v>5</v>
      </c>
      <c r="B71" s="80"/>
      <c r="C71" s="80"/>
      <c r="D71" s="80"/>
      <c r="E71" s="80"/>
      <c r="F71" s="80"/>
      <c r="G71" s="80"/>
      <c r="H71" s="80"/>
      <c r="I71" s="80"/>
      <c r="J71" s="107" t="s">
        <v>6</v>
      </c>
      <c r="K71" s="107"/>
      <c r="L71" s="66"/>
      <c r="M71" s="66"/>
    </row>
    <row r="72" spans="1:13" ht="15.75">
      <c r="A72" s="1201" t="s">
        <v>7</v>
      </c>
      <c r="B72" s="1201"/>
      <c r="C72" s="1201"/>
      <c r="D72" s="1201"/>
      <c r="E72" s="1201"/>
      <c r="F72" s="1201"/>
      <c r="G72" s="1201"/>
      <c r="H72" s="1201"/>
      <c r="I72" s="1201"/>
      <c r="J72" s="1201"/>
      <c r="K72" s="66"/>
      <c r="L72" s="66"/>
      <c r="M72" s="66"/>
    </row>
    <row r="73" spans="1:13" ht="15.75" customHeight="1">
      <c r="A73" s="1201" t="s">
        <v>8</v>
      </c>
      <c r="B73" s="1201"/>
      <c r="C73" s="1201"/>
      <c r="D73" s="1201"/>
      <c r="E73" s="1201"/>
      <c r="F73" s="1201"/>
      <c r="G73" s="1201"/>
      <c r="H73" s="1201"/>
      <c r="I73" s="1201"/>
      <c r="J73" s="1201"/>
      <c r="K73" s="107"/>
      <c r="L73" s="66"/>
      <c r="M73" s="66"/>
    </row>
    <row r="74" spans="1:13">
      <c r="A74" s="66"/>
      <c r="B74" s="66"/>
      <c r="C74" s="66"/>
      <c r="D74" s="66"/>
      <c r="E74" s="66"/>
      <c r="F74" s="66"/>
      <c r="G74" s="1147" t="s">
        <v>55</v>
      </c>
      <c r="H74" s="1147"/>
      <c r="I74" s="1147"/>
      <c r="J74" s="1147"/>
      <c r="K74" s="30"/>
      <c r="L74" s="30"/>
      <c r="M74" s="66"/>
    </row>
    <row r="75" spans="1:13">
      <c r="A75" s="1532"/>
      <c r="B75" s="1532"/>
      <c r="C75" s="1532"/>
      <c r="D75" s="1532"/>
      <c r="E75" s="1532"/>
      <c r="F75" s="1532"/>
      <c r="G75" s="1532"/>
      <c r="H75" s="1532"/>
      <c r="I75" s="1532"/>
      <c r="J75" s="1532"/>
      <c r="K75" s="66"/>
      <c r="L75" s="66"/>
      <c r="M75" s="66"/>
    </row>
  </sheetData>
  <mergeCells count="17">
    <mergeCell ref="K67:M67"/>
    <mergeCell ref="D1:E1"/>
    <mergeCell ref="G1:J1"/>
    <mergeCell ref="A2:J2"/>
    <mergeCell ref="C3:I3"/>
    <mergeCell ref="A4:J4"/>
    <mergeCell ref="A5:B5"/>
    <mergeCell ref="A7:A8"/>
    <mergeCell ref="B7:B8"/>
    <mergeCell ref="C7:J7"/>
    <mergeCell ref="A67:D67"/>
    <mergeCell ref="E67:J67"/>
    <mergeCell ref="A68:D68"/>
    <mergeCell ref="A72:J72"/>
    <mergeCell ref="A73:J73"/>
    <mergeCell ref="G74:J74"/>
    <mergeCell ref="A75:J75"/>
  </mergeCells>
  <printOptions horizontalCentered="1"/>
  <pageMargins left="0.32" right="0.27" top="0.23622047244094499" bottom="0.45" header="0.22" footer="0.3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view="pageBreakPreview" topLeftCell="A13" zoomScaleNormal="80" zoomScaleSheetLayoutView="100" workbookViewId="0">
      <selection activeCell="I67" sqref="I67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  <col min="257" max="257" width="6.140625" customWidth="1"/>
    <col min="258" max="267" width="17" customWidth="1"/>
    <col min="268" max="268" width="18.85546875" customWidth="1"/>
    <col min="269" max="269" width="18.7109375" customWidth="1"/>
    <col min="270" max="270" width="12.28515625" customWidth="1"/>
    <col min="271" max="271" width="12.7109375" customWidth="1"/>
    <col min="272" max="272" width="16.140625" customWidth="1"/>
    <col min="513" max="513" width="6.140625" customWidth="1"/>
    <col min="514" max="523" width="17" customWidth="1"/>
    <col min="524" max="524" width="18.85546875" customWidth="1"/>
    <col min="525" max="525" width="18.7109375" customWidth="1"/>
    <col min="526" max="526" width="12.28515625" customWidth="1"/>
    <col min="527" max="527" width="12.7109375" customWidth="1"/>
    <col min="528" max="528" width="16.140625" customWidth="1"/>
    <col min="769" max="769" width="6.140625" customWidth="1"/>
    <col min="770" max="779" width="17" customWidth="1"/>
    <col min="780" max="780" width="18.85546875" customWidth="1"/>
    <col min="781" max="781" width="18.7109375" customWidth="1"/>
    <col min="782" max="782" width="12.28515625" customWidth="1"/>
    <col min="783" max="783" width="12.7109375" customWidth="1"/>
    <col min="784" max="784" width="16.140625" customWidth="1"/>
    <col min="1025" max="1025" width="6.140625" customWidth="1"/>
    <col min="1026" max="1035" width="17" customWidth="1"/>
    <col min="1036" max="1036" width="18.85546875" customWidth="1"/>
    <col min="1037" max="1037" width="18.7109375" customWidth="1"/>
    <col min="1038" max="1038" width="12.28515625" customWidth="1"/>
    <col min="1039" max="1039" width="12.7109375" customWidth="1"/>
    <col min="1040" max="1040" width="16.140625" customWidth="1"/>
    <col min="1281" max="1281" width="6.140625" customWidth="1"/>
    <col min="1282" max="1291" width="17" customWidth="1"/>
    <col min="1292" max="1292" width="18.85546875" customWidth="1"/>
    <col min="1293" max="1293" width="18.7109375" customWidth="1"/>
    <col min="1294" max="1294" width="12.28515625" customWidth="1"/>
    <col min="1295" max="1295" width="12.7109375" customWidth="1"/>
    <col min="1296" max="1296" width="16.140625" customWidth="1"/>
    <col min="1537" max="1537" width="6.140625" customWidth="1"/>
    <col min="1538" max="1547" width="17" customWidth="1"/>
    <col min="1548" max="1548" width="18.85546875" customWidth="1"/>
    <col min="1549" max="1549" width="18.7109375" customWidth="1"/>
    <col min="1550" max="1550" width="12.28515625" customWidth="1"/>
    <col min="1551" max="1551" width="12.7109375" customWidth="1"/>
    <col min="1552" max="1552" width="16.140625" customWidth="1"/>
    <col min="1793" max="1793" width="6.140625" customWidth="1"/>
    <col min="1794" max="1803" width="17" customWidth="1"/>
    <col min="1804" max="1804" width="18.85546875" customWidth="1"/>
    <col min="1805" max="1805" width="18.7109375" customWidth="1"/>
    <col min="1806" max="1806" width="12.28515625" customWidth="1"/>
    <col min="1807" max="1807" width="12.7109375" customWidth="1"/>
    <col min="1808" max="1808" width="16.140625" customWidth="1"/>
    <col min="2049" max="2049" width="6.140625" customWidth="1"/>
    <col min="2050" max="2059" width="17" customWidth="1"/>
    <col min="2060" max="2060" width="18.85546875" customWidth="1"/>
    <col min="2061" max="2061" width="18.7109375" customWidth="1"/>
    <col min="2062" max="2062" width="12.28515625" customWidth="1"/>
    <col min="2063" max="2063" width="12.7109375" customWidth="1"/>
    <col min="2064" max="2064" width="16.140625" customWidth="1"/>
    <col min="2305" max="2305" width="6.140625" customWidth="1"/>
    <col min="2306" max="2315" width="17" customWidth="1"/>
    <col min="2316" max="2316" width="18.85546875" customWidth="1"/>
    <col min="2317" max="2317" width="18.7109375" customWidth="1"/>
    <col min="2318" max="2318" width="12.28515625" customWidth="1"/>
    <col min="2319" max="2319" width="12.7109375" customWidth="1"/>
    <col min="2320" max="2320" width="16.140625" customWidth="1"/>
    <col min="2561" max="2561" width="6.140625" customWidth="1"/>
    <col min="2562" max="2571" width="17" customWidth="1"/>
    <col min="2572" max="2572" width="18.85546875" customWidth="1"/>
    <col min="2573" max="2573" width="18.7109375" customWidth="1"/>
    <col min="2574" max="2574" width="12.28515625" customWidth="1"/>
    <col min="2575" max="2575" width="12.7109375" customWidth="1"/>
    <col min="2576" max="2576" width="16.140625" customWidth="1"/>
    <col min="2817" max="2817" width="6.140625" customWidth="1"/>
    <col min="2818" max="2827" width="17" customWidth="1"/>
    <col min="2828" max="2828" width="18.85546875" customWidth="1"/>
    <col min="2829" max="2829" width="18.7109375" customWidth="1"/>
    <col min="2830" max="2830" width="12.28515625" customWidth="1"/>
    <col min="2831" max="2831" width="12.7109375" customWidth="1"/>
    <col min="2832" max="2832" width="16.140625" customWidth="1"/>
    <col min="3073" max="3073" width="6.140625" customWidth="1"/>
    <col min="3074" max="3083" width="17" customWidth="1"/>
    <col min="3084" max="3084" width="18.85546875" customWidth="1"/>
    <col min="3085" max="3085" width="18.7109375" customWidth="1"/>
    <col min="3086" max="3086" width="12.28515625" customWidth="1"/>
    <col min="3087" max="3087" width="12.7109375" customWidth="1"/>
    <col min="3088" max="3088" width="16.140625" customWidth="1"/>
    <col min="3329" max="3329" width="6.140625" customWidth="1"/>
    <col min="3330" max="3339" width="17" customWidth="1"/>
    <col min="3340" max="3340" width="18.85546875" customWidth="1"/>
    <col min="3341" max="3341" width="18.7109375" customWidth="1"/>
    <col min="3342" max="3342" width="12.28515625" customWidth="1"/>
    <col min="3343" max="3343" width="12.7109375" customWidth="1"/>
    <col min="3344" max="3344" width="16.140625" customWidth="1"/>
    <col min="3585" max="3585" width="6.140625" customWidth="1"/>
    <col min="3586" max="3595" width="17" customWidth="1"/>
    <col min="3596" max="3596" width="18.85546875" customWidth="1"/>
    <col min="3597" max="3597" width="18.7109375" customWidth="1"/>
    <col min="3598" max="3598" width="12.28515625" customWidth="1"/>
    <col min="3599" max="3599" width="12.7109375" customWidth="1"/>
    <col min="3600" max="3600" width="16.140625" customWidth="1"/>
    <col min="3841" max="3841" width="6.140625" customWidth="1"/>
    <col min="3842" max="3851" width="17" customWidth="1"/>
    <col min="3852" max="3852" width="18.85546875" customWidth="1"/>
    <col min="3853" max="3853" width="18.7109375" customWidth="1"/>
    <col min="3854" max="3854" width="12.28515625" customWidth="1"/>
    <col min="3855" max="3855" width="12.7109375" customWidth="1"/>
    <col min="3856" max="3856" width="16.140625" customWidth="1"/>
    <col min="4097" max="4097" width="6.140625" customWidth="1"/>
    <col min="4098" max="4107" width="17" customWidth="1"/>
    <col min="4108" max="4108" width="18.85546875" customWidth="1"/>
    <col min="4109" max="4109" width="18.7109375" customWidth="1"/>
    <col min="4110" max="4110" width="12.28515625" customWidth="1"/>
    <col min="4111" max="4111" width="12.7109375" customWidth="1"/>
    <col min="4112" max="4112" width="16.140625" customWidth="1"/>
    <col min="4353" max="4353" width="6.140625" customWidth="1"/>
    <col min="4354" max="4363" width="17" customWidth="1"/>
    <col min="4364" max="4364" width="18.85546875" customWidth="1"/>
    <col min="4365" max="4365" width="18.7109375" customWidth="1"/>
    <col min="4366" max="4366" width="12.28515625" customWidth="1"/>
    <col min="4367" max="4367" width="12.7109375" customWidth="1"/>
    <col min="4368" max="4368" width="16.140625" customWidth="1"/>
    <col min="4609" max="4609" width="6.140625" customWidth="1"/>
    <col min="4610" max="4619" width="17" customWidth="1"/>
    <col min="4620" max="4620" width="18.85546875" customWidth="1"/>
    <col min="4621" max="4621" width="18.7109375" customWidth="1"/>
    <col min="4622" max="4622" width="12.28515625" customWidth="1"/>
    <col min="4623" max="4623" width="12.7109375" customWidth="1"/>
    <col min="4624" max="4624" width="16.140625" customWidth="1"/>
    <col min="4865" max="4865" width="6.140625" customWidth="1"/>
    <col min="4866" max="4875" width="17" customWidth="1"/>
    <col min="4876" max="4876" width="18.85546875" customWidth="1"/>
    <col min="4877" max="4877" width="18.7109375" customWidth="1"/>
    <col min="4878" max="4878" width="12.28515625" customWidth="1"/>
    <col min="4879" max="4879" width="12.7109375" customWidth="1"/>
    <col min="4880" max="4880" width="16.140625" customWidth="1"/>
    <col min="5121" max="5121" width="6.140625" customWidth="1"/>
    <col min="5122" max="5131" width="17" customWidth="1"/>
    <col min="5132" max="5132" width="18.85546875" customWidth="1"/>
    <col min="5133" max="5133" width="18.7109375" customWidth="1"/>
    <col min="5134" max="5134" width="12.28515625" customWidth="1"/>
    <col min="5135" max="5135" width="12.7109375" customWidth="1"/>
    <col min="5136" max="5136" width="16.140625" customWidth="1"/>
    <col min="5377" max="5377" width="6.140625" customWidth="1"/>
    <col min="5378" max="5387" width="17" customWidth="1"/>
    <col min="5388" max="5388" width="18.85546875" customWidth="1"/>
    <col min="5389" max="5389" width="18.7109375" customWidth="1"/>
    <col min="5390" max="5390" width="12.28515625" customWidth="1"/>
    <col min="5391" max="5391" width="12.7109375" customWidth="1"/>
    <col min="5392" max="5392" width="16.140625" customWidth="1"/>
    <col min="5633" max="5633" width="6.140625" customWidth="1"/>
    <col min="5634" max="5643" width="17" customWidth="1"/>
    <col min="5644" max="5644" width="18.85546875" customWidth="1"/>
    <col min="5645" max="5645" width="18.7109375" customWidth="1"/>
    <col min="5646" max="5646" width="12.28515625" customWidth="1"/>
    <col min="5647" max="5647" width="12.7109375" customWidth="1"/>
    <col min="5648" max="5648" width="16.140625" customWidth="1"/>
    <col min="5889" max="5889" width="6.140625" customWidth="1"/>
    <col min="5890" max="5899" width="17" customWidth="1"/>
    <col min="5900" max="5900" width="18.85546875" customWidth="1"/>
    <col min="5901" max="5901" width="18.7109375" customWidth="1"/>
    <col min="5902" max="5902" width="12.28515625" customWidth="1"/>
    <col min="5903" max="5903" width="12.7109375" customWidth="1"/>
    <col min="5904" max="5904" width="16.140625" customWidth="1"/>
    <col min="6145" max="6145" width="6.140625" customWidth="1"/>
    <col min="6146" max="6155" width="17" customWidth="1"/>
    <col min="6156" max="6156" width="18.85546875" customWidth="1"/>
    <col min="6157" max="6157" width="18.7109375" customWidth="1"/>
    <col min="6158" max="6158" width="12.28515625" customWidth="1"/>
    <col min="6159" max="6159" width="12.7109375" customWidth="1"/>
    <col min="6160" max="6160" width="16.140625" customWidth="1"/>
    <col min="6401" max="6401" width="6.140625" customWidth="1"/>
    <col min="6402" max="6411" width="17" customWidth="1"/>
    <col min="6412" max="6412" width="18.85546875" customWidth="1"/>
    <col min="6413" max="6413" width="18.7109375" customWidth="1"/>
    <col min="6414" max="6414" width="12.28515625" customWidth="1"/>
    <col min="6415" max="6415" width="12.7109375" customWidth="1"/>
    <col min="6416" max="6416" width="16.140625" customWidth="1"/>
    <col min="6657" max="6657" width="6.140625" customWidth="1"/>
    <col min="6658" max="6667" width="17" customWidth="1"/>
    <col min="6668" max="6668" width="18.85546875" customWidth="1"/>
    <col min="6669" max="6669" width="18.7109375" customWidth="1"/>
    <col min="6670" max="6670" width="12.28515625" customWidth="1"/>
    <col min="6671" max="6671" width="12.7109375" customWidth="1"/>
    <col min="6672" max="6672" width="16.140625" customWidth="1"/>
    <col min="6913" max="6913" width="6.140625" customWidth="1"/>
    <col min="6914" max="6923" width="17" customWidth="1"/>
    <col min="6924" max="6924" width="18.85546875" customWidth="1"/>
    <col min="6925" max="6925" width="18.7109375" customWidth="1"/>
    <col min="6926" max="6926" width="12.28515625" customWidth="1"/>
    <col min="6927" max="6927" width="12.7109375" customWidth="1"/>
    <col min="6928" max="6928" width="16.140625" customWidth="1"/>
    <col min="7169" max="7169" width="6.140625" customWidth="1"/>
    <col min="7170" max="7179" width="17" customWidth="1"/>
    <col min="7180" max="7180" width="18.85546875" customWidth="1"/>
    <col min="7181" max="7181" width="18.7109375" customWidth="1"/>
    <col min="7182" max="7182" width="12.28515625" customWidth="1"/>
    <col min="7183" max="7183" width="12.7109375" customWidth="1"/>
    <col min="7184" max="7184" width="16.140625" customWidth="1"/>
    <col min="7425" max="7425" width="6.140625" customWidth="1"/>
    <col min="7426" max="7435" width="17" customWidth="1"/>
    <col min="7436" max="7436" width="18.85546875" customWidth="1"/>
    <col min="7437" max="7437" width="18.7109375" customWidth="1"/>
    <col min="7438" max="7438" width="12.28515625" customWidth="1"/>
    <col min="7439" max="7439" width="12.7109375" customWidth="1"/>
    <col min="7440" max="7440" width="16.140625" customWidth="1"/>
    <col min="7681" max="7681" width="6.140625" customWidth="1"/>
    <col min="7682" max="7691" width="17" customWidth="1"/>
    <col min="7692" max="7692" width="18.85546875" customWidth="1"/>
    <col min="7693" max="7693" width="18.7109375" customWidth="1"/>
    <col min="7694" max="7694" width="12.28515625" customWidth="1"/>
    <col min="7695" max="7695" width="12.7109375" customWidth="1"/>
    <col min="7696" max="7696" width="16.140625" customWidth="1"/>
    <col min="7937" max="7937" width="6.140625" customWidth="1"/>
    <col min="7938" max="7947" width="17" customWidth="1"/>
    <col min="7948" max="7948" width="18.85546875" customWidth="1"/>
    <col min="7949" max="7949" width="18.7109375" customWidth="1"/>
    <col min="7950" max="7950" width="12.28515625" customWidth="1"/>
    <col min="7951" max="7951" width="12.7109375" customWidth="1"/>
    <col min="7952" max="7952" width="16.140625" customWidth="1"/>
    <col min="8193" max="8193" width="6.140625" customWidth="1"/>
    <col min="8194" max="8203" width="17" customWidth="1"/>
    <col min="8204" max="8204" width="18.85546875" customWidth="1"/>
    <col min="8205" max="8205" width="18.7109375" customWidth="1"/>
    <col min="8206" max="8206" width="12.28515625" customWidth="1"/>
    <col min="8207" max="8207" width="12.7109375" customWidth="1"/>
    <col min="8208" max="8208" width="16.140625" customWidth="1"/>
    <col min="8449" max="8449" width="6.140625" customWidth="1"/>
    <col min="8450" max="8459" width="17" customWidth="1"/>
    <col min="8460" max="8460" width="18.85546875" customWidth="1"/>
    <col min="8461" max="8461" width="18.7109375" customWidth="1"/>
    <col min="8462" max="8462" width="12.28515625" customWidth="1"/>
    <col min="8463" max="8463" width="12.7109375" customWidth="1"/>
    <col min="8464" max="8464" width="16.140625" customWidth="1"/>
    <col min="8705" max="8705" width="6.140625" customWidth="1"/>
    <col min="8706" max="8715" width="17" customWidth="1"/>
    <col min="8716" max="8716" width="18.85546875" customWidth="1"/>
    <col min="8717" max="8717" width="18.7109375" customWidth="1"/>
    <col min="8718" max="8718" width="12.28515625" customWidth="1"/>
    <col min="8719" max="8719" width="12.7109375" customWidth="1"/>
    <col min="8720" max="8720" width="16.140625" customWidth="1"/>
    <col min="8961" max="8961" width="6.140625" customWidth="1"/>
    <col min="8962" max="8971" width="17" customWidth="1"/>
    <col min="8972" max="8972" width="18.85546875" customWidth="1"/>
    <col min="8973" max="8973" width="18.7109375" customWidth="1"/>
    <col min="8974" max="8974" width="12.28515625" customWidth="1"/>
    <col min="8975" max="8975" width="12.7109375" customWidth="1"/>
    <col min="8976" max="8976" width="16.140625" customWidth="1"/>
    <col min="9217" max="9217" width="6.140625" customWidth="1"/>
    <col min="9218" max="9227" width="17" customWidth="1"/>
    <col min="9228" max="9228" width="18.85546875" customWidth="1"/>
    <col min="9229" max="9229" width="18.7109375" customWidth="1"/>
    <col min="9230" max="9230" width="12.28515625" customWidth="1"/>
    <col min="9231" max="9231" width="12.7109375" customWidth="1"/>
    <col min="9232" max="9232" width="16.140625" customWidth="1"/>
    <col min="9473" max="9473" width="6.140625" customWidth="1"/>
    <col min="9474" max="9483" width="17" customWidth="1"/>
    <col min="9484" max="9484" width="18.85546875" customWidth="1"/>
    <col min="9485" max="9485" width="18.7109375" customWidth="1"/>
    <col min="9486" max="9486" width="12.28515625" customWidth="1"/>
    <col min="9487" max="9487" width="12.7109375" customWidth="1"/>
    <col min="9488" max="9488" width="16.140625" customWidth="1"/>
    <col min="9729" max="9729" width="6.140625" customWidth="1"/>
    <col min="9730" max="9739" width="17" customWidth="1"/>
    <col min="9740" max="9740" width="18.85546875" customWidth="1"/>
    <col min="9741" max="9741" width="18.7109375" customWidth="1"/>
    <col min="9742" max="9742" width="12.28515625" customWidth="1"/>
    <col min="9743" max="9743" width="12.7109375" customWidth="1"/>
    <col min="9744" max="9744" width="16.140625" customWidth="1"/>
    <col min="9985" max="9985" width="6.140625" customWidth="1"/>
    <col min="9986" max="9995" width="17" customWidth="1"/>
    <col min="9996" max="9996" width="18.85546875" customWidth="1"/>
    <col min="9997" max="9997" width="18.7109375" customWidth="1"/>
    <col min="9998" max="9998" width="12.28515625" customWidth="1"/>
    <col min="9999" max="9999" width="12.7109375" customWidth="1"/>
    <col min="10000" max="10000" width="16.140625" customWidth="1"/>
    <col min="10241" max="10241" width="6.140625" customWidth="1"/>
    <col min="10242" max="10251" width="17" customWidth="1"/>
    <col min="10252" max="10252" width="18.85546875" customWidth="1"/>
    <col min="10253" max="10253" width="18.7109375" customWidth="1"/>
    <col min="10254" max="10254" width="12.28515625" customWidth="1"/>
    <col min="10255" max="10255" width="12.7109375" customWidth="1"/>
    <col min="10256" max="10256" width="16.140625" customWidth="1"/>
    <col min="10497" max="10497" width="6.140625" customWidth="1"/>
    <col min="10498" max="10507" width="17" customWidth="1"/>
    <col min="10508" max="10508" width="18.85546875" customWidth="1"/>
    <col min="10509" max="10509" width="18.7109375" customWidth="1"/>
    <col min="10510" max="10510" width="12.28515625" customWidth="1"/>
    <col min="10511" max="10511" width="12.7109375" customWidth="1"/>
    <col min="10512" max="10512" width="16.140625" customWidth="1"/>
    <col min="10753" max="10753" width="6.140625" customWidth="1"/>
    <col min="10754" max="10763" width="17" customWidth="1"/>
    <col min="10764" max="10764" width="18.85546875" customWidth="1"/>
    <col min="10765" max="10765" width="18.7109375" customWidth="1"/>
    <col min="10766" max="10766" width="12.28515625" customWidth="1"/>
    <col min="10767" max="10767" width="12.7109375" customWidth="1"/>
    <col min="10768" max="10768" width="16.140625" customWidth="1"/>
    <col min="11009" max="11009" width="6.140625" customWidth="1"/>
    <col min="11010" max="11019" width="17" customWidth="1"/>
    <col min="11020" max="11020" width="18.85546875" customWidth="1"/>
    <col min="11021" max="11021" width="18.7109375" customWidth="1"/>
    <col min="11022" max="11022" width="12.28515625" customWidth="1"/>
    <col min="11023" max="11023" width="12.7109375" customWidth="1"/>
    <col min="11024" max="11024" width="16.140625" customWidth="1"/>
    <col min="11265" max="11265" width="6.140625" customWidth="1"/>
    <col min="11266" max="11275" width="17" customWidth="1"/>
    <col min="11276" max="11276" width="18.85546875" customWidth="1"/>
    <col min="11277" max="11277" width="18.7109375" customWidth="1"/>
    <col min="11278" max="11278" width="12.28515625" customWidth="1"/>
    <col min="11279" max="11279" width="12.7109375" customWidth="1"/>
    <col min="11280" max="11280" width="16.140625" customWidth="1"/>
    <col min="11521" max="11521" width="6.140625" customWidth="1"/>
    <col min="11522" max="11531" width="17" customWidth="1"/>
    <col min="11532" max="11532" width="18.85546875" customWidth="1"/>
    <col min="11533" max="11533" width="18.7109375" customWidth="1"/>
    <col min="11534" max="11534" width="12.28515625" customWidth="1"/>
    <col min="11535" max="11535" width="12.7109375" customWidth="1"/>
    <col min="11536" max="11536" width="16.140625" customWidth="1"/>
    <col min="11777" max="11777" width="6.140625" customWidth="1"/>
    <col min="11778" max="11787" width="17" customWidth="1"/>
    <col min="11788" max="11788" width="18.85546875" customWidth="1"/>
    <col min="11789" max="11789" width="18.7109375" customWidth="1"/>
    <col min="11790" max="11790" width="12.28515625" customWidth="1"/>
    <col min="11791" max="11791" width="12.7109375" customWidth="1"/>
    <col min="11792" max="11792" width="16.140625" customWidth="1"/>
    <col min="12033" max="12033" width="6.140625" customWidth="1"/>
    <col min="12034" max="12043" width="17" customWidth="1"/>
    <col min="12044" max="12044" width="18.85546875" customWidth="1"/>
    <col min="12045" max="12045" width="18.7109375" customWidth="1"/>
    <col min="12046" max="12046" width="12.28515625" customWidth="1"/>
    <col min="12047" max="12047" width="12.7109375" customWidth="1"/>
    <col min="12048" max="12048" width="16.140625" customWidth="1"/>
    <col min="12289" max="12289" width="6.140625" customWidth="1"/>
    <col min="12290" max="12299" width="17" customWidth="1"/>
    <col min="12300" max="12300" width="18.85546875" customWidth="1"/>
    <col min="12301" max="12301" width="18.7109375" customWidth="1"/>
    <col min="12302" max="12302" width="12.28515625" customWidth="1"/>
    <col min="12303" max="12303" width="12.7109375" customWidth="1"/>
    <col min="12304" max="12304" width="16.140625" customWidth="1"/>
    <col min="12545" max="12545" width="6.140625" customWidth="1"/>
    <col min="12546" max="12555" width="17" customWidth="1"/>
    <col min="12556" max="12556" width="18.85546875" customWidth="1"/>
    <col min="12557" max="12557" width="18.7109375" customWidth="1"/>
    <col min="12558" max="12558" width="12.28515625" customWidth="1"/>
    <col min="12559" max="12559" width="12.7109375" customWidth="1"/>
    <col min="12560" max="12560" width="16.140625" customWidth="1"/>
    <col min="12801" max="12801" width="6.140625" customWidth="1"/>
    <col min="12802" max="12811" width="17" customWidth="1"/>
    <col min="12812" max="12812" width="18.85546875" customWidth="1"/>
    <col min="12813" max="12813" width="18.7109375" customWidth="1"/>
    <col min="12814" max="12814" width="12.28515625" customWidth="1"/>
    <col min="12815" max="12815" width="12.7109375" customWidth="1"/>
    <col min="12816" max="12816" width="16.140625" customWidth="1"/>
    <col min="13057" max="13057" width="6.140625" customWidth="1"/>
    <col min="13058" max="13067" width="17" customWidth="1"/>
    <col min="13068" max="13068" width="18.85546875" customWidth="1"/>
    <col min="13069" max="13069" width="18.7109375" customWidth="1"/>
    <col min="13070" max="13070" width="12.28515625" customWidth="1"/>
    <col min="13071" max="13071" width="12.7109375" customWidth="1"/>
    <col min="13072" max="13072" width="16.140625" customWidth="1"/>
    <col min="13313" max="13313" width="6.140625" customWidth="1"/>
    <col min="13314" max="13323" width="17" customWidth="1"/>
    <col min="13324" max="13324" width="18.85546875" customWidth="1"/>
    <col min="13325" max="13325" width="18.7109375" customWidth="1"/>
    <col min="13326" max="13326" width="12.28515625" customWidth="1"/>
    <col min="13327" max="13327" width="12.7109375" customWidth="1"/>
    <col min="13328" max="13328" width="16.140625" customWidth="1"/>
    <col min="13569" max="13569" width="6.140625" customWidth="1"/>
    <col min="13570" max="13579" width="17" customWidth="1"/>
    <col min="13580" max="13580" width="18.85546875" customWidth="1"/>
    <col min="13581" max="13581" width="18.7109375" customWidth="1"/>
    <col min="13582" max="13582" width="12.28515625" customWidth="1"/>
    <col min="13583" max="13583" width="12.7109375" customWidth="1"/>
    <col min="13584" max="13584" width="16.140625" customWidth="1"/>
    <col min="13825" max="13825" width="6.140625" customWidth="1"/>
    <col min="13826" max="13835" width="17" customWidth="1"/>
    <col min="13836" max="13836" width="18.85546875" customWidth="1"/>
    <col min="13837" max="13837" width="18.7109375" customWidth="1"/>
    <col min="13838" max="13838" width="12.28515625" customWidth="1"/>
    <col min="13839" max="13839" width="12.7109375" customWidth="1"/>
    <col min="13840" max="13840" width="16.140625" customWidth="1"/>
    <col min="14081" max="14081" width="6.140625" customWidth="1"/>
    <col min="14082" max="14091" width="17" customWidth="1"/>
    <col min="14092" max="14092" width="18.85546875" customWidth="1"/>
    <col min="14093" max="14093" width="18.7109375" customWidth="1"/>
    <col min="14094" max="14094" width="12.28515625" customWidth="1"/>
    <col min="14095" max="14095" width="12.7109375" customWidth="1"/>
    <col min="14096" max="14096" width="16.140625" customWidth="1"/>
    <col min="14337" max="14337" width="6.140625" customWidth="1"/>
    <col min="14338" max="14347" width="17" customWidth="1"/>
    <col min="14348" max="14348" width="18.85546875" customWidth="1"/>
    <col min="14349" max="14349" width="18.7109375" customWidth="1"/>
    <col min="14350" max="14350" width="12.28515625" customWidth="1"/>
    <col min="14351" max="14351" width="12.7109375" customWidth="1"/>
    <col min="14352" max="14352" width="16.140625" customWidth="1"/>
    <col min="14593" max="14593" width="6.140625" customWidth="1"/>
    <col min="14594" max="14603" width="17" customWidth="1"/>
    <col min="14604" max="14604" width="18.85546875" customWidth="1"/>
    <col min="14605" max="14605" width="18.7109375" customWidth="1"/>
    <col min="14606" max="14606" width="12.28515625" customWidth="1"/>
    <col min="14607" max="14607" width="12.7109375" customWidth="1"/>
    <col min="14608" max="14608" width="16.140625" customWidth="1"/>
    <col min="14849" max="14849" width="6.140625" customWidth="1"/>
    <col min="14850" max="14859" width="17" customWidth="1"/>
    <col min="14860" max="14860" width="18.85546875" customWidth="1"/>
    <col min="14861" max="14861" width="18.7109375" customWidth="1"/>
    <col min="14862" max="14862" width="12.28515625" customWidth="1"/>
    <col min="14863" max="14863" width="12.7109375" customWidth="1"/>
    <col min="14864" max="14864" width="16.140625" customWidth="1"/>
    <col min="15105" max="15105" width="6.140625" customWidth="1"/>
    <col min="15106" max="15115" width="17" customWidth="1"/>
    <col min="15116" max="15116" width="18.85546875" customWidth="1"/>
    <col min="15117" max="15117" width="18.7109375" customWidth="1"/>
    <col min="15118" max="15118" width="12.28515625" customWidth="1"/>
    <col min="15119" max="15119" width="12.7109375" customWidth="1"/>
    <col min="15120" max="15120" width="16.140625" customWidth="1"/>
    <col min="15361" max="15361" width="6.140625" customWidth="1"/>
    <col min="15362" max="15371" width="17" customWidth="1"/>
    <col min="15372" max="15372" width="18.85546875" customWidth="1"/>
    <col min="15373" max="15373" width="18.7109375" customWidth="1"/>
    <col min="15374" max="15374" width="12.28515625" customWidth="1"/>
    <col min="15375" max="15375" width="12.7109375" customWidth="1"/>
    <col min="15376" max="15376" width="16.140625" customWidth="1"/>
    <col min="15617" max="15617" width="6.140625" customWidth="1"/>
    <col min="15618" max="15627" width="17" customWidth="1"/>
    <col min="15628" max="15628" width="18.85546875" customWidth="1"/>
    <col min="15629" max="15629" width="18.7109375" customWidth="1"/>
    <col min="15630" max="15630" width="12.28515625" customWidth="1"/>
    <col min="15631" max="15631" width="12.7109375" customWidth="1"/>
    <col min="15632" max="15632" width="16.140625" customWidth="1"/>
    <col min="15873" max="15873" width="6.140625" customWidth="1"/>
    <col min="15874" max="15883" width="17" customWidth="1"/>
    <col min="15884" max="15884" width="18.85546875" customWidth="1"/>
    <col min="15885" max="15885" width="18.7109375" customWidth="1"/>
    <col min="15886" max="15886" width="12.28515625" customWidth="1"/>
    <col min="15887" max="15887" width="12.7109375" customWidth="1"/>
    <col min="15888" max="15888" width="16.140625" customWidth="1"/>
    <col min="16129" max="16129" width="6.140625" customWidth="1"/>
    <col min="16130" max="16139" width="17" customWidth="1"/>
    <col min="16140" max="16140" width="18.85546875" customWidth="1"/>
    <col min="16141" max="16141" width="18.7109375" customWidth="1"/>
    <col min="16142" max="16142" width="12.28515625" customWidth="1"/>
    <col min="16143" max="16143" width="12.7109375" customWidth="1"/>
    <col min="16144" max="16144" width="16.140625" customWidth="1"/>
  </cols>
  <sheetData>
    <row r="1" spans="1:26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1236" t="s">
        <v>344</v>
      </c>
      <c r="M1" s="1236"/>
      <c r="N1" s="82"/>
      <c r="O1" s="66"/>
      <c r="P1" s="66"/>
    </row>
    <row r="2" spans="1:26" ht="15.7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66"/>
      <c r="O2" s="66"/>
      <c r="P2" s="66"/>
    </row>
    <row r="3" spans="1:26" ht="20.25">
      <c r="A3" s="1186" t="s">
        <v>507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66"/>
      <c r="O3" s="66"/>
      <c r="P3" s="66"/>
    </row>
    <row r="4" spans="1:26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26" ht="15.75">
      <c r="A5" s="1187" t="s">
        <v>343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66"/>
      <c r="O5" s="66"/>
      <c r="P5" s="66"/>
    </row>
    <row r="6" spans="1:26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26">
      <c r="A7" s="1151" t="s">
        <v>96</v>
      </c>
      <c r="B7" s="1151"/>
      <c r="C7" s="460"/>
      <c r="D7" s="460"/>
      <c r="E7" s="46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26" ht="18">
      <c r="A8" s="69"/>
      <c r="B8" s="69"/>
      <c r="C8" s="69"/>
      <c r="D8" s="69"/>
      <c r="E8" s="6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26" ht="19.899999999999999" customHeight="1">
      <c r="A9" s="1528" t="s">
        <v>1</v>
      </c>
      <c r="B9" s="1528" t="s">
        <v>2</v>
      </c>
      <c r="C9" s="1545" t="s">
        <v>69</v>
      </c>
      <c r="D9" s="1545"/>
      <c r="E9" s="1546"/>
      <c r="F9" s="1547" t="s">
        <v>70</v>
      </c>
      <c r="G9" s="1545"/>
      <c r="H9" s="1545"/>
      <c r="I9" s="1546"/>
      <c r="J9" s="1547" t="s">
        <v>122</v>
      </c>
      <c r="K9" s="1545"/>
      <c r="L9" s="1545"/>
      <c r="M9" s="1546"/>
      <c r="Y9" s="7"/>
      <c r="Z9" s="9"/>
    </row>
    <row r="10" spans="1:26" ht="45.75" customHeight="1">
      <c r="A10" s="1528"/>
      <c r="B10" s="1528"/>
      <c r="C10" s="464" t="s">
        <v>260</v>
      </c>
      <c r="D10" s="477" t="s">
        <v>257</v>
      </c>
      <c r="E10" s="464" t="s">
        <v>125</v>
      </c>
      <c r="F10" s="477" t="s">
        <v>255</v>
      </c>
      <c r="G10" s="464" t="s">
        <v>256</v>
      </c>
      <c r="H10" s="477" t="s">
        <v>257</v>
      </c>
      <c r="I10" s="464" t="s">
        <v>125</v>
      </c>
      <c r="J10" s="477" t="s">
        <v>259</v>
      </c>
      <c r="K10" s="464" t="s">
        <v>256</v>
      </c>
      <c r="L10" s="477" t="s">
        <v>257</v>
      </c>
      <c r="M10" s="468" t="s">
        <v>125</v>
      </c>
    </row>
    <row r="11" spans="1:26" s="11" customFormat="1">
      <c r="A11" s="572">
        <v>1</v>
      </c>
      <c r="B11" s="572">
        <v>2</v>
      </c>
      <c r="C11" s="572">
        <v>3</v>
      </c>
      <c r="D11" s="572">
        <v>4</v>
      </c>
      <c r="E11" s="572">
        <v>5</v>
      </c>
      <c r="F11" s="572">
        <v>6</v>
      </c>
      <c r="G11" s="572">
        <v>7</v>
      </c>
      <c r="H11" s="572">
        <v>8</v>
      </c>
      <c r="I11" s="572">
        <v>9</v>
      </c>
      <c r="J11" s="572">
        <v>10</v>
      </c>
      <c r="K11" s="572">
        <v>11</v>
      </c>
      <c r="L11" s="572">
        <v>12</v>
      </c>
      <c r="M11" s="572">
        <v>13</v>
      </c>
    </row>
    <row r="12" spans="1:26">
      <c r="A12" s="74">
        <v>1</v>
      </c>
      <c r="B12" s="494" t="s">
        <v>444</v>
      </c>
      <c r="C12" s="75">
        <v>595</v>
      </c>
      <c r="D12" s="75">
        <v>819</v>
      </c>
      <c r="E12" s="75">
        <v>37880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</row>
    <row r="13" spans="1:26">
      <c r="A13" s="74">
        <v>2</v>
      </c>
      <c r="B13" s="494" t="s">
        <v>446</v>
      </c>
      <c r="C13" s="75">
        <v>826</v>
      </c>
      <c r="D13" s="75">
        <v>1452</v>
      </c>
      <c r="E13" s="75">
        <v>66679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</row>
    <row r="14" spans="1:26">
      <c r="A14" s="74">
        <v>3</v>
      </c>
      <c r="B14" s="494" t="s">
        <v>445</v>
      </c>
      <c r="C14" s="75">
        <v>1461</v>
      </c>
      <c r="D14" s="75">
        <v>2307</v>
      </c>
      <c r="E14" s="75">
        <v>117678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26">
      <c r="A15" s="74">
        <v>4</v>
      </c>
      <c r="B15" s="494" t="s">
        <v>447</v>
      </c>
      <c r="C15" s="75">
        <v>1202</v>
      </c>
      <c r="D15" s="75">
        <v>1499</v>
      </c>
      <c r="E15" s="75">
        <v>97472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</row>
    <row r="16" spans="1:26">
      <c r="A16" s="74">
        <v>5</v>
      </c>
      <c r="B16" s="494" t="s">
        <v>448</v>
      </c>
      <c r="C16" s="75">
        <v>1968</v>
      </c>
      <c r="D16" s="75">
        <v>2917</v>
      </c>
      <c r="E16" s="75">
        <v>148013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>
      <c r="A17" s="74">
        <v>6</v>
      </c>
      <c r="B17" s="494" t="s">
        <v>449</v>
      </c>
      <c r="C17" s="75">
        <v>1903</v>
      </c>
      <c r="D17" s="75">
        <v>2430</v>
      </c>
      <c r="E17" s="75">
        <v>152915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</row>
    <row r="18" spans="1:13">
      <c r="A18" s="74">
        <v>7</v>
      </c>
      <c r="B18" s="494" t="s">
        <v>450</v>
      </c>
      <c r="C18" s="75">
        <v>2570</v>
      </c>
      <c r="D18" s="75">
        <v>2856</v>
      </c>
      <c r="E18" s="75">
        <v>161609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</row>
    <row r="19" spans="1:13">
      <c r="A19" s="74">
        <v>8</v>
      </c>
      <c r="B19" s="494" t="s">
        <v>451</v>
      </c>
      <c r="C19" s="75">
        <v>1671</v>
      </c>
      <c r="D19" s="75">
        <v>2132</v>
      </c>
      <c r="E19" s="75">
        <v>118236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</row>
    <row r="20" spans="1:13">
      <c r="A20" s="74">
        <v>9</v>
      </c>
      <c r="B20" s="494" t="s">
        <v>452</v>
      </c>
      <c r="C20" s="75">
        <v>787</v>
      </c>
      <c r="D20" s="75">
        <v>832</v>
      </c>
      <c r="E20" s="75">
        <v>48378</v>
      </c>
      <c r="F20" s="75">
        <v>0</v>
      </c>
      <c r="G20" s="75">
        <v>2</v>
      </c>
      <c r="H20" s="75">
        <v>861</v>
      </c>
      <c r="I20" s="75">
        <v>70173</v>
      </c>
      <c r="J20" s="75">
        <v>0</v>
      </c>
      <c r="K20" s="75">
        <v>0</v>
      </c>
      <c r="L20" s="75">
        <v>0</v>
      </c>
      <c r="M20" s="75">
        <v>0</v>
      </c>
    </row>
    <row r="21" spans="1:13">
      <c r="A21" s="74">
        <v>10</v>
      </c>
      <c r="B21" s="494" t="s">
        <v>453</v>
      </c>
      <c r="C21" s="75">
        <v>434</v>
      </c>
      <c r="D21" s="75">
        <v>611</v>
      </c>
      <c r="E21" s="75">
        <v>43711</v>
      </c>
      <c r="F21" s="75">
        <v>0</v>
      </c>
      <c r="G21" s="75">
        <v>1</v>
      </c>
      <c r="H21" s="75">
        <v>65</v>
      </c>
      <c r="I21" s="75">
        <v>13122</v>
      </c>
      <c r="J21" s="75">
        <v>0</v>
      </c>
      <c r="K21" s="75">
        <v>0</v>
      </c>
      <c r="L21" s="75">
        <v>0</v>
      </c>
      <c r="M21" s="75">
        <v>0</v>
      </c>
    </row>
    <row r="22" spans="1:13">
      <c r="A22" s="74">
        <v>11</v>
      </c>
      <c r="B22" s="494" t="s">
        <v>454</v>
      </c>
      <c r="C22">
        <v>1636</v>
      </c>
      <c r="D22">
        <v>2204</v>
      </c>
      <c r="E22">
        <v>186047</v>
      </c>
      <c r="F22">
        <v>0</v>
      </c>
      <c r="G22">
        <v>0</v>
      </c>
      <c r="H22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>
      <c r="A23" s="74">
        <v>12</v>
      </c>
      <c r="B23" s="494" t="s">
        <v>455</v>
      </c>
      <c r="C23" s="75">
        <v>1996</v>
      </c>
      <c r="D23" s="75">
        <v>3656</v>
      </c>
      <c r="E23" s="75">
        <v>184328</v>
      </c>
      <c r="F23" s="75">
        <v>0</v>
      </c>
      <c r="G23" s="75">
        <v>1</v>
      </c>
      <c r="H23" s="75">
        <v>27</v>
      </c>
      <c r="I23" s="75">
        <v>2459</v>
      </c>
      <c r="J23" s="75">
        <v>0</v>
      </c>
      <c r="K23" s="75">
        <v>0</v>
      </c>
      <c r="L23" s="75">
        <v>0</v>
      </c>
      <c r="M23" s="75">
        <v>0</v>
      </c>
    </row>
    <row r="24" spans="1:13">
      <c r="A24" s="74">
        <v>13</v>
      </c>
      <c r="B24" s="494" t="s">
        <v>456</v>
      </c>
      <c r="C24" s="75">
        <v>1574</v>
      </c>
      <c r="D24" s="75">
        <v>1915</v>
      </c>
      <c r="E24" s="75">
        <v>134406</v>
      </c>
      <c r="F24" s="75">
        <v>0</v>
      </c>
      <c r="G24" s="75">
        <v>1</v>
      </c>
      <c r="H24" s="75">
        <v>85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</row>
    <row r="25" spans="1:13">
      <c r="A25" s="74">
        <v>14</v>
      </c>
      <c r="B25" s="494" t="s">
        <v>457</v>
      </c>
      <c r="C25" s="75">
        <v>799</v>
      </c>
      <c r="D25" s="75">
        <v>1072</v>
      </c>
      <c r="E25" s="75">
        <v>69800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</row>
    <row r="26" spans="1:13">
      <c r="A26" s="74">
        <v>15</v>
      </c>
      <c r="B26" s="494" t="s">
        <v>458</v>
      </c>
      <c r="C26" s="75">
        <v>1503</v>
      </c>
      <c r="D26" s="75">
        <v>1994</v>
      </c>
      <c r="E26" s="75">
        <v>104615</v>
      </c>
      <c r="F26" s="75">
        <v>1</v>
      </c>
      <c r="G26" s="75">
        <v>1</v>
      </c>
      <c r="H26" s="75">
        <v>81</v>
      </c>
      <c r="I26" s="75">
        <v>6951</v>
      </c>
      <c r="J26" s="75">
        <v>0</v>
      </c>
      <c r="K26" s="75">
        <v>0</v>
      </c>
      <c r="L26" s="75">
        <v>0</v>
      </c>
      <c r="M26" s="75">
        <v>0</v>
      </c>
    </row>
    <row r="27" spans="1:13">
      <c r="A27" s="74">
        <v>16</v>
      </c>
      <c r="B27" s="494" t="s">
        <v>459</v>
      </c>
      <c r="C27" s="75">
        <v>2414</v>
      </c>
      <c r="D27" s="75">
        <v>3821</v>
      </c>
      <c r="E27" s="75">
        <v>216613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</row>
    <row r="28" spans="1:13" s="708" customFormat="1">
      <c r="A28" s="924">
        <v>17</v>
      </c>
      <c r="B28" s="670" t="s">
        <v>460</v>
      </c>
      <c r="C28" s="925">
        <v>1145</v>
      </c>
      <c r="D28" s="925">
        <v>1667</v>
      </c>
      <c r="E28" s="925">
        <v>99432</v>
      </c>
      <c r="F28" s="925">
        <v>0</v>
      </c>
      <c r="G28" s="925">
        <v>1</v>
      </c>
      <c r="H28" s="925">
        <v>12</v>
      </c>
      <c r="I28" s="925">
        <v>990</v>
      </c>
      <c r="J28" s="925">
        <v>0</v>
      </c>
      <c r="K28" s="925">
        <v>0</v>
      </c>
      <c r="L28" s="925">
        <v>0</v>
      </c>
      <c r="M28" s="925">
        <v>0</v>
      </c>
    </row>
    <row r="29" spans="1:13">
      <c r="A29" s="74">
        <v>18</v>
      </c>
      <c r="B29" s="494" t="s">
        <v>461</v>
      </c>
      <c r="C29" s="75">
        <v>1426</v>
      </c>
      <c r="D29" s="75">
        <v>1872</v>
      </c>
      <c r="E29" s="75">
        <v>116317</v>
      </c>
      <c r="F29" s="75">
        <v>0</v>
      </c>
      <c r="G29" s="75">
        <v>1</v>
      </c>
      <c r="H29" s="75">
        <v>51</v>
      </c>
      <c r="I29" s="75">
        <v>6893</v>
      </c>
      <c r="J29" s="75">
        <v>0</v>
      </c>
      <c r="K29" s="75">
        <v>0</v>
      </c>
      <c r="L29" s="75">
        <v>0</v>
      </c>
      <c r="M29" s="75">
        <v>0</v>
      </c>
    </row>
    <row r="30" spans="1:13">
      <c r="A30" s="74">
        <v>19</v>
      </c>
      <c r="B30" s="494" t="s">
        <v>462</v>
      </c>
      <c r="C30" s="75">
        <v>881</v>
      </c>
      <c r="D30" s="75">
        <v>1379</v>
      </c>
      <c r="E30" s="75">
        <v>109604</v>
      </c>
      <c r="F30" s="75">
        <v>0</v>
      </c>
      <c r="G30" s="75">
        <v>1</v>
      </c>
      <c r="H30" s="75">
        <v>541</v>
      </c>
      <c r="I30" s="75">
        <v>39816</v>
      </c>
      <c r="J30" s="75">
        <v>0</v>
      </c>
      <c r="K30" s="75">
        <v>0</v>
      </c>
      <c r="L30" s="75">
        <v>0</v>
      </c>
      <c r="M30" s="75">
        <v>0</v>
      </c>
    </row>
    <row r="31" spans="1:13">
      <c r="A31" s="74">
        <v>20</v>
      </c>
      <c r="B31" s="494" t="s">
        <v>463</v>
      </c>
      <c r="C31" s="75">
        <v>656</v>
      </c>
      <c r="D31" s="75">
        <v>764</v>
      </c>
      <c r="E31" s="75">
        <v>51920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</row>
    <row r="32" spans="1:13">
      <c r="A32" s="74">
        <v>21</v>
      </c>
      <c r="B32" s="494" t="s">
        <v>464</v>
      </c>
      <c r="C32" s="75">
        <v>1122</v>
      </c>
      <c r="D32" s="75">
        <v>1498</v>
      </c>
      <c r="E32" s="75">
        <v>76658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</row>
    <row r="33" spans="1:14">
      <c r="A33" s="74">
        <v>22</v>
      </c>
      <c r="B33" s="494" t="s">
        <v>465</v>
      </c>
      <c r="C33" s="75">
        <v>840</v>
      </c>
      <c r="D33" s="75">
        <v>1328</v>
      </c>
      <c r="E33" s="75">
        <v>81258</v>
      </c>
      <c r="F33" s="75">
        <v>0</v>
      </c>
      <c r="G33" s="75">
        <v>2</v>
      </c>
      <c r="H33" s="75">
        <v>328</v>
      </c>
      <c r="I33" s="75">
        <v>34096</v>
      </c>
      <c r="J33" s="75">
        <v>0</v>
      </c>
      <c r="K33" s="75">
        <v>0</v>
      </c>
      <c r="L33" s="75">
        <v>0</v>
      </c>
      <c r="M33" s="75">
        <v>0</v>
      </c>
    </row>
    <row r="34" spans="1:14">
      <c r="A34" s="74">
        <v>23</v>
      </c>
      <c r="B34" s="494" t="s">
        <v>466</v>
      </c>
      <c r="C34" s="75">
        <v>1841</v>
      </c>
      <c r="D34" s="75">
        <v>1975</v>
      </c>
      <c r="E34" s="75">
        <v>114709</v>
      </c>
      <c r="F34" s="75">
        <v>0</v>
      </c>
      <c r="G34" s="75">
        <v>2</v>
      </c>
      <c r="H34" s="75">
        <v>411</v>
      </c>
      <c r="I34" s="75">
        <v>39710</v>
      </c>
      <c r="J34" s="75">
        <v>0</v>
      </c>
      <c r="K34" s="75">
        <v>0</v>
      </c>
      <c r="L34" s="75">
        <v>0</v>
      </c>
      <c r="M34" s="75">
        <v>0</v>
      </c>
    </row>
    <row r="35" spans="1:14">
      <c r="A35" s="74">
        <v>24</v>
      </c>
      <c r="B35" s="494" t="s">
        <v>489</v>
      </c>
      <c r="C35" s="75">
        <v>1871</v>
      </c>
      <c r="D35" s="669">
        <v>1871</v>
      </c>
      <c r="E35" s="75">
        <v>188721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</row>
    <row r="36" spans="1:14">
      <c r="A36" s="74">
        <v>25</v>
      </c>
      <c r="B36" s="494" t="s">
        <v>467</v>
      </c>
      <c r="C36" s="75">
        <v>1350</v>
      </c>
      <c r="D36" s="75">
        <v>1771</v>
      </c>
      <c r="E36" s="75">
        <v>128573</v>
      </c>
      <c r="F36" s="75">
        <v>0</v>
      </c>
      <c r="G36" s="75">
        <v>1</v>
      </c>
      <c r="H36" s="75">
        <v>65</v>
      </c>
      <c r="I36" s="75">
        <v>6131</v>
      </c>
      <c r="J36" s="75">
        <v>0</v>
      </c>
      <c r="K36" s="75">
        <v>0</v>
      </c>
      <c r="L36" s="75">
        <v>0</v>
      </c>
      <c r="M36" s="75">
        <v>0</v>
      </c>
    </row>
    <row r="37" spans="1:14">
      <c r="A37" s="74">
        <v>26</v>
      </c>
      <c r="B37" s="494" t="s">
        <v>468</v>
      </c>
      <c r="C37" s="75">
        <v>1350</v>
      </c>
      <c r="D37" s="75">
        <v>1397</v>
      </c>
      <c r="E37" s="75">
        <v>139797</v>
      </c>
      <c r="F37" s="75">
        <v>2</v>
      </c>
      <c r="G37" s="75">
        <v>5</v>
      </c>
      <c r="H37" s="75">
        <v>102</v>
      </c>
      <c r="I37" s="75">
        <v>11026</v>
      </c>
      <c r="J37" s="75">
        <v>0</v>
      </c>
      <c r="K37" s="75">
        <v>0</v>
      </c>
      <c r="L37" s="75">
        <v>0</v>
      </c>
      <c r="M37" s="75">
        <v>0</v>
      </c>
    </row>
    <row r="38" spans="1:14">
      <c r="A38" s="74">
        <v>27</v>
      </c>
      <c r="B38" s="494" t="s">
        <v>469</v>
      </c>
      <c r="C38" s="75">
        <v>2158</v>
      </c>
      <c r="D38" s="75">
        <v>3171</v>
      </c>
      <c r="E38" s="75">
        <v>180136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</row>
    <row r="39" spans="1:14">
      <c r="A39" s="74">
        <v>28</v>
      </c>
      <c r="B39" s="670" t="s">
        <v>470</v>
      </c>
      <c r="C39" s="75">
        <v>1483</v>
      </c>
      <c r="D39" s="75">
        <v>2704</v>
      </c>
      <c r="E39" s="75">
        <v>123098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</row>
    <row r="40" spans="1:14">
      <c r="A40" s="74">
        <v>29</v>
      </c>
      <c r="B40" s="494" t="s">
        <v>490</v>
      </c>
      <c r="C40" s="75">
        <v>1664</v>
      </c>
      <c r="D40" s="75">
        <v>1698</v>
      </c>
      <c r="E40" s="75">
        <v>94440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</row>
    <row r="41" spans="1:14">
      <c r="A41" s="74">
        <v>30</v>
      </c>
      <c r="B41" s="494" t="s">
        <v>471</v>
      </c>
      <c r="C41" s="75">
        <v>1326</v>
      </c>
      <c r="D41" s="75">
        <v>2115</v>
      </c>
      <c r="E41" s="75">
        <v>171347</v>
      </c>
      <c r="F41" s="75">
        <v>0</v>
      </c>
      <c r="G41" s="75">
        <v>1</v>
      </c>
      <c r="H41" s="75">
        <v>108</v>
      </c>
      <c r="I41" s="75">
        <v>11945</v>
      </c>
      <c r="J41" s="75">
        <v>0</v>
      </c>
      <c r="K41" s="75">
        <v>0</v>
      </c>
      <c r="L41" s="75">
        <v>0</v>
      </c>
      <c r="M41" s="75">
        <v>0</v>
      </c>
    </row>
    <row r="42" spans="1:14">
      <c r="A42" s="74">
        <v>31</v>
      </c>
      <c r="B42" s="494" t="s">
        <v>472</v>
      </c>
      <c r="C42" s="75">
        <v>923</v>
      </c>
      <c r="D42" s="75">
        <v>1548</v>
      </c>
      <c r="E42" s="75">
        <v>82326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</row>
    <row r="43" spans="1:14">
      <c r="A43" s="74">
        <v>32</v>
      </c>
      <c r="B43" s="494" t="s">
        <v>473</v>
      </c>
      <c r="C43" s="75">
        <v>757</v>
      </c>
      <c r="D43" s="75">
        <v>1265</v>
      </c>
      <c r="E43" s="75">
        <v>55606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</row>
    <row r="44" spans="1:14">
      <c r="A44" s="74">
        <v>33</v>
      </c>
      <c r="B44" s="494" t="s">
        <v>474</v>
      </c>
      <c r="C44" s="75">
        <v>1445</v>
      </c>
      <c r="D44" s="75">
        <v>2202</v>
      </c>
      <c r="E44" s="75">
        <v>120103</v>
      </c>
      <c r="F44" s="75">
        <v>0</v>
      </c>
      <c r="G44" s="75">
        <v>1</v>
      </c>
      <c r="H44" s="75">
        <v>72</v>
      </c>
      <c r="I44" s="75">
        <v>6355</v>
      </c>
      <c r="J44" s="75">
        <v>0</v>
      </c>
      <c r="K44" s="75">
        <v>0</v>
      </c>
      <c r="L44" s="75">
        <v>0</v>
      </c>
      <c r="M44" s="75">
        <v>0</v>
      </c>
      <c r="N44" s="669">
        <v>0</v>
      </c>
    </row>
    <row r="45" spans="1:14">
      <c r="A45" s="74">
        <v>34</v>
      </c>
      <c r="B45" s="494" t="s">
        <v>475</v>
      </c>
      <c r="C45" s="75">
        <v>2051</v>
      </c>
      <c r="D45" s="75">
        <v>2534</v>
      </c>
      <c r="E45" s="75">
        <v>135958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</row>
    <row r="46" spans="1:14">
      <c r="A46" s="74">
        <v>35</v>
      </c>
      <c r="B46" s="494" t="s">
        <v>476</v>
      </c>
      <c r="C46" s="75">
        <v>1769</v>
      </c>
      <c r="D46" s="75">
        <v>2360</v>
      </c>
      <c r="E46" s="75">
        <v>121375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669"/>
    </row>
    <row r="47" spans="1:14">
      <c r="A47" s="74">
        <v>36</v>
      </c>
      <c r="B47" s="494" t="s">
        <v>491</v>
      </c>
      <c r="C47" s="75">
        <v>1875</v>
      </c>
      <c r="D47" s="75">
        <v>2097</v>
      </c>
      <c r="E47" s="75">
        <v>130048</v>
      </c>
      <c r="F47" s="75">
        <v>0</v>
      </c>
      <c r="G47" s="75">
        <v>1</v>
      </c>
      <c r="H47" s="75">
        <v>63</v>
      </c>
      <c r="I47" s="75">
        <v>49</v>
      </c>
      <c r="J47" s="75">
        <v>0</v>
      </c>
      <c r="K47" s="75">
        <v>0</v>
      </c>
      <c r="L47" s="75">
        <v>0</v>
      </c>
      <c r="M47" s="75">
        <v>0</v>
      </c>
    </row>
    <row r="48" spans="1:14">
      <c r="A48" s="74">
        <v>37</v>
      </c>
      <c r="B48" s="494" t="s">
        <v>477</v>
      </c>
      <c r="C48" s="75">
        <v>2063</v>
      </c>
      <c r="D48" s="75">
        <v>3468</v>
      </c>
      <c r="E48" s="75">
        <v>174383</v>
      </c>
      <c r="F48" s="75">
        <v>0</v>
      </c>
      <c r="G48" s="75">
        <v>3</v>
      </c>
      <c r="H48" s="75">
        <v>333</v>
      </c>
      <c r="I48" s="75">
        <v>17892</v>
      </c>
      <c r="J48" s="75">
        <v>0</v>
      </c>
      <c r="K48" s="75">
        <v>0</v>
      </c>
      <c r="L48" s="75">
        <v>0</v>
      </c>
      <c r="M48" s="75">
        <v>0</v>
      </c>
    </row>
    <row r="49" spans="1:16">
      <c r="A49" s="74">
        <v>38</v>
      </c>
      <c r="B49" s="494" t="s">
        <v>478</v>
      </c>
      <c r="C49" s="75">
        <v>2868</v>
      </c>
      <c r="D49" s="75">
        <v>3038</v>
      </c>
      <c r="E49" s="75">
        <v>225262</v>
      </c>
      <c r="F49" s="75">
        <v>0</v>
      </c>
      <c r="G49" s="75">
        <v>1</v>
      </c>
      <c r="H49" s="75">
        <v>99</v>
      </c>
      <c r="I49" s="75">
        <v>11500</v>
      </c>
      <c r="J49" s="75">
        <v>0</v>
      </c>
      <c r="K49" s="75">
        <v>0</v>
      </c>
      <c r="L49" s="75">
        <v>0</v>
      </c>
      <c r="M49" s="75">
        <v>0</v>
      </c>
    </row>
    <row r="50" spans="1:16" s="708" customFormat="1">
      <c r="A50" s="924">
        <v>39</v>
      </c>
      <c r="B50" s="670" t="s">
        <v>479</v>
      </c>
      <c r="C50" s="925">
        <v>2632</v>
      </c>
      <c r="D50" s="925">
        <v>3635</v>
      </c>
      <c r="E50" s="925">
        <v>138926</v>
      </c>
      <c r="F50" s="925">
        <v>0</v>
      </c>
      <c r="G50" s="925">
        <v>0</v>
      </c>
      <c r="H50" s="925">
        <v>102</v>
      </c>
      <c r="I50" s="925">
        <v>0</v>
      </c>
      <c r="J50" s="925">
        <v>0</v>
      </c>
      <c r="K50" s="925">
        <v>0</v>
      </c>
      <c r="L50" s="925">
        <v>0</v>
      </c>
      <c r="M50" s="925">
        <v>0</v>
      </c>
    </row>
    <row r="51" spans="1:16">
      <c r="A51" s="74">
        <v>40</v>
      </c>
      <c r="B51" s="494" t="s">
        <v>480</v>
      </c>
      <c r="C51" s="75">
        <v>2024</v>
      </c>
      <c r="D51" s="75">
        <v>2024</v>
      </c>
      <c r="E51" s="75">
        <v>110183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</row>
    <row r="52" spans="1:16">
      <c r="A52" s="74">
        <v>41</v>
      </c>
      <c r="B52" s="494" t="s">
        <v>481</v>
      </c>
      <c r="C52" s="75">
        <v>914</v>
      </c>
      <c r="D52" s="75">
        <v>2905</v>
      </c>
      <c r="E52" s="75">
        <v>134672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</row>
    <row r="53" spans="1:16">
      <c r="A53" s="74">
        <v>42</v>
      </c>
      <c r="B53" s="494" t="s">
        <v>482</v>
      </c>
      <c r="C53" s="75">
        <v>999</v>
      </c>
      <c r="D53" s="75">
        <v>2007</v>
      </c>
      <c r="E53" s="75">
        <v>121680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</row>
    <row r="54" spans="1:16">
      <c r="A54" s="74">
        <v>43</v>
      </c>
      <c r="B54" s="494" t="s">
        <v>483</v>
      </c>
      <c r="C54" s="75">
        <v>841</v>
      </c>
      <c r="D54" s="75">
        <v>1119</v>
      </c>
      <c r="E54" s="75">
        <v>50457</v>
      </c>
      <c r="F54" s="75">
        <v>0</v>
      </c>
      <c r="G54" s="75">
        <v>2</v>
      </c>
      <c r="H54" s="75">
        <v>63</v>
      </c>
      <c r="I54" s="75">
        <v>4225</v>
      </c>
      <c r="J54" s="75">
        <v>83</v>
      </c>
      <c r="K54" s="75">
        <v>83</v>
      </c>
      <c r="L54" s="75">
        <v>83</v>
      </c>
      <c r="M54" s="75">
        <v>4257</v>
      </c>
    </row>
    <row r="55" spans="1:16">
      <c r="A55" s="74">
        <v>44</v>
      </c>
      <c r="B55" s="494" t="s">
        <v>484</v>
      </c>
      <c r="C55" s="75">
        <v>815</v>
      </c>
      <c r="D55" s="75">
        <v>976</v>
      </c>
      <c r="E55" s="75">
        <v>45872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</row>
    <row r="56" spans="1:16">
      <c r="A56" s="74">
        <v>45</v>
      </c>
      <c r="B56" s="494" t="s">
        <v>485</v>
      </c>
      <c r="C56" s="75">
        <v>2152</v>
      </c>
      <c r="D56" s="75">
        <v>2643</v>
      </c>
      <c r="E56" s="75">
        <v>199101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</row>
    <row r="57" spans="1:16">
      <c r="A57" s="74">
        <v>46</v>
      </c>
      <c r="B57" s="494" t="s">
        <v>486</v>
      </c>
      <c r="C57" s="75">
        <v>1340</v>
      </c>
      <c r="D57" s="75">
        <v>2070</v>
      </c>
      <c r="E57" s="75">
        <v>126204</v>
      </c>
      <c r="F57" s="75"/>
      <c r="G57" s="75">
        <v>4</v>
      </c>
      <c r="H57" s="75">
        <v>79</v>
      </c>
      <c r="I57" s="75">
        <v>3972</v>
      </c>
      <c r="J57" s="75">
        <v>0</v>
      </c>
      <c r="K57" s="75">
        <v>0</v>
      </c>
      <c r="L57" s="75">
        <v>0</v>
      </c>
      <c r="M57" s="75">
        <v>0</v>
      </c>
    </row>
    <row r="58" spans="1:16">
      <c r="A58" s="74">
        <v>47</v>
      </c>
      <c r="B58" s="494" t="s">
        <v>487</v>
      </c>
      <c r="C58" s="75">
        <v>1964</v>
      </c>
      <c r="D58" s="75">
        <v>1969</v>
      </c>
      <c r="E58" s="75">
        <v>151530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</row>
    <row r="59" spans="1:16">
      <c r="A59" s="74">
        <v>48</v>
      </c>
      <c r="B59" s="494" t="s">
        <v>492</v>
      </c>
      <c r="C59" s="75">
        <v>1504</v>
      </c>
      <c r="D59" s="75">
        <v>2205</v>
      </c>
      <c r="E59" s="75">
        <v>187970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</row>
    <row r="60" spans="1:16">
      <c r="A60" s="74">
        <v>49</v>
      </c>
      <c r="B60" s="494" t="s">
        <v>493</v>
      </c>
      <c r="C60" s="75">
        <v>1730</v>
      </c>
      <c r="D60" s="75">
        <v>1846</v>
      </c>
      <c r="E60" s="75">
        <v>94139</v>
      </c>
      <c r="F60" s="75">
        <v>0</v>
      </c>
      <c r="G60" s="75">
        <v>3</v>
      </c>
      <c r="H60" s="75">
        <v>153</v>
      </c>
      <c r="I60" s="75">
        <v>14960</v>
      </c>
      <c r="J60" s="75">
        <v>0</v>
      </c>
      <c r="K60" s="75">
        <v>0</v>
      </c>
      <c r="L60" s="75">
        <v>0</v>
      </c>
      <c r="M60" s="75">
        <v>0</v>
      </c>
    </row>
    <row r="61" spans="1:16">
      <c r="A61" s="74">
        <v>50</v>
      </c>
      <c r="B61" s="494" t="s">
        <v>488</v>
      </c>
      <c r="C61" s="75">
        <v>798</v>
      </c>
      <c r="D61" s="75">
        <v>1072</v>
      </c>
      <c r="E61" s="75">
        <v>74795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</row>
    <row r="62" spans="1:16">
      <c r="A62" s="74">
        <v>51</v>
      </c>
      <c r="B62" s="494" t="s">
        <v>494</v>
      </c>
      <c r="C62" s="75">
        <v>1949</v>
      </c>
      <c r="D62" s="75">
        <v>2223</v>
      </c>
      <c r="E62" s="75">
        <v>157600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</row>
    <row r="63" spans="1:16" s="687" customFormat="1">
      <c r="A63" s="692" t="s">
        <v>9</v>
      </c>
      <c r="B63" s="692"/>
      <c r="C63" s="691">
        <f>SUM(C12:C62)</f>
        <v>75865</v>
      </c>
      <c r="D63" s="691">
        <f t="shared" ref="D63:M63" si="0">SUM(D12:D62)</f>
        <v>102933</v>
      </c>
      <c r="E63" s="691">
        <f t="shared" si="0"/>
        <v>6202580</v>
      </c>
      <c r="F63" s="691">
        <f t="shared" si="0"/>
        <v>3</v>
      </c>
      <c r="G63" s="691">
        <f t="shared" si="0"/>
        <v>35</v>
      </c>
      <c r="H63" s="691">
        <f t="shared" si="0"/>
        <v>3701</v>
      </c>
      <c r="I63" s="691">
        <f t="shared" si="0"/>
        <v>302265</v>
      </c>
      <c r="J63" s="691">
        <f t="shared" si="0"/>
        <v>83</v>
      </c>
      <c r="K63" s="691">
        <f t="shared" si="0"/>
        <v>83</v>
      </c>
      <c r="L63" s="691">
        <f t="shared" si="0"/>
        <v>83</v>
      </c>
      <c r="M63" s="691">
        <f t="shared" si="0"/>
        <v>4257</v>
      </c>
    </row>
    <row r="64" spans="1:16">
      <c r="A64" s="78"/>
      <c r="B64" s="78"/>
      <c r="C64" s="78"/>
      <c r="D64" s="78"/>
      <c r="E64" s="78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1:16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1:16">
      <c r="A66" s="66"/>
      <c r="B66" s="66"/>
      <c r="C66" s="66"/>
      <c r="D66" s="66"/>
      <c r="E66" s="66"/>
      <c r="F66" s="66"/>
      <c r="G66" s="66"/>
      <c r="H66" s="66"/>
      <c r="I66" s="66">
        <f>H63+J63</f>
        <v>3784</v>
      </c>
      <c r="J66" s="66"/>
      <c r="K66" s="66"/>
      <c r="L66" s="66"/>
      <c r="M66" s="66"/>
      <c r="N66" s="66"/>
      <c r="O66" s="66"/>
      <c r="P66" s="66"/>
    </row>
    <row r="68" spans="1:16">
      <c r="A68" s="1537"/>
      <c r="B68" s="1537"/>
      <c r="C68" s="1537"/>
      <c r="D68" s="1537"/>
      <c r="E68" s="1537"/>
      <c r="F68" s="1537"/>
      <c r="G68" s="1537"/>
      <c r="H68" s="1537"/>
      <c r="I68" s="1537"/>
      <c r="J68" s="1537"/>
      <c r="K68" s="1537"/>
      <c r="L68" s="1537"/>
      <c r="M68" s="489"/>
      <c r="N68" s="1537"/>
      <c r="O68" s="1537"/>
      <c r="P68" s="1537"/>
    </row>
    <row r="69" spans="1:16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5.75">
      <c r="A70" s="80" t="s">
        <v>5</v>
      </c>
      <c r="B70" s="80"/>
      <c r="C70" s="80"/>
      <c r="D70" s="80"/>
      <c r="E70" s="80"/>
      <c r="F70" s="80"/>
      <c r="G70" s="80"/>
      <c r="H70" s="80"/>
      <c r="I70" s="80"/>
      <c r="J70" s="80"/>
      <c r="K70" s="1544" t="s">
        <v>6</v>
      </c>
      <c r="L70" s="1544"/>
      <c r="M70" s="1544"/>
      <c r="N70" s="107"/>
      <c r="O70" s="66"/>
      <c r="P70" s="66"/>
    </row>
    <row r="71" spans="1:16" ht="15.75">
      <c r="A71" s="1201" t="s">
        <v>7</v>
      </c>
      <c r="B71" s="1201"/>
      <c r="C71" s="1201"/>
      <c r="D71" s="1201"/>
      <c r="E71" s="1201"/>
      <c r="F71" s="1201"/>
      <c r="G71" s="1201"/>
      <c r="H71" s="1201"/>
      <c r="I71" s="1201"/>
      <c r="J71" s="1201"/>
      <c r="K71" s="1201"/>
      <c r="L71" s="1201"/>
      <c r="M71" s="1201"/>
      <c r="N71" s="66"/>
      <c r="O71" s="66"/>
      <c r="P71" s="66"/>
    </row>
    <row r="72" spans="1:16" ht="15.6" customHeight="1">
      <c r="A72" s="1201" t="s">
        <v>8</v>
      </c>
      <c r="B72" s="1201"/>
      <c r="C72" s="1201"/>
      <c r="D72" s="1201"/>
      <c r="E72" s="1201"/>
      <c r="F72" s="1201"/>
      <c r="G72" s="1201"/>
      <c r="H72" s="1201"/>
      <c r="I72" s="1201"/>
      <c r="J72" s="1201"/>
      <c r="K72" s="1201"/>
      <c r="L72" s="1201"/>
      <c r="M72" s="1201"/>
      <c r="N72" s="107"/>
      <c r="O72" s="66"/>
      <c r="P72" s="66"/>
    </row>
    <row r="73" spans="1:16">
      <c r="A73" s="66"/>
      <c r="B73" s="66"/>
      <c r="C73" s="66"/>
      <c r="D73" s="66"/>
      <c r="E73" s="66"/>
      <c r="F73" s="66"/>
      <c r="G73" s="66"/>
      <c r="L73" s="30" t="s">
        <v>55</v>
      </c>
      <c r="M73" s="30"/>
      <c r="N73" s="30"/>
      <c r="O73" s="30"/>
      <c r="P73" s="30"/>
    </row>
  </sheetData>
  <mergeCells count="15">
    <mergeCell ref="A9:A10"/>
    <mergeCell ref="B9:B10"/>
    <mergeCell ref="C9:E9"/>
    <mergeCell ref="F9:I9"/>
    <mergeCell ref="J9:M9"/>
    <mergeCell ref="L1:M1"/>
    <mergeCell ref="A2:M2"/>
    <mergeCell ref="A3:M3"/>
    <mergeCell ref="A5:M5"/>
    <mergeCell ref="A7:B7"/>
    <mergeCell ref="A68:L68"/>
    <mergeCell ref="N68:P68"/>
    <mergeCell ref="K70:M70"/>
    <mergeCell ref="A71:M71"/>
    <mergeCell ref="A72:M7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topLeftCell="A16" zoomScale="130" zoomScaleSheetLayoutView="130" workbookViewId="0">
      <selection activeCell="D63" sqref="D63"/>
    </sheetView>
  </sheetViews>
  <sheetFormatPr defaultRowHeight="12.75"/>
  <cols>
    <col min="1" max="1" width="5.85546875" customWidth="1"/>
    <col min="2" max="2" width="17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  <col min="257" max="257" width="5.85546875" customWidth="1"/>
    <col min="258" max="258" width="17" customWidth="1"/>
    <col min="262" max="262" width="13.42578125" customWidth="1"/>
    <col min="263" max="263" width="14.85546875" customWidth="1"/>
    <col min="264" max="264" width="12.42578125" customWidth="1"/>
    <col min="265" max="265" width="15.28515625" customWidth="1"/>
    <col min="266" max="266" width="14.28515625" customWidth="1"/>
    <col min="267" max="267" width="13.85546875" customWidth="1"/>
    <col min="268" max="268" width="0" hidden="1" customWidth="1"/>
    <col min="513" max="513" width="5.85546875" customWidth="1"/>
    <col min="514" max="514" width="17" customWidth="1"/>
    <col min="518" max="518" width="13.42578125" customWidth="1"/>
    <col min="519" max="519" width="14.85546875" customWidth="1"/>
    <col min="520" max="520" width="12.42578125" customWidth="1"/>
    <col min="521" max="521" width="15.28515625" customWidth="1"/>
    <col min="522" max="522" width="14.28515625" customWidth="1"/>
    <col min="523" max="523" width="13.85546875" customWidth="1"/>
    <col min="524" max="524" width="0" hidden="1" customWidth="1"/>
    <col min="769" max="769" width="5.85546875" customWidth="1"/>
    <col min="770" max="770" width="17" customWidth="1"/>
    <col min="774" max="774" width="13.42578125" customWidth="1"/>
    <col min="775" max="775" width="14.85546875" customWidth="1"/>
    <col min="776" max="776" width="12.42578125" customWidth="1"/>
    <col min="777" max="777" width="15.28515625" customWidth="1"/>
    <col min="778" max="778" width="14.28515625" customWidth="1"/>
    <col min="779" max="779" width="13.85546875" customWidth="1"/>
    <col min="780" max="780" width="0" hidden="1" customWidth="1"/>
    <col min="1025" max="1025" width="5.85546875" customWidth="1"/>
    <col min="1026" max="1026" width="17" customWidth="1"/>
    <col min="1030" max="1030" width="13.42578125" customWidth="1"/>
    <col min="1031" max="1031" width="14.85546875" customWidth="1"/>
    <col min="1032" max="1032" width="12.42578125" customWidth="1"/>
    <col min="1033" max="1033" width="15.28515625" customWidth="1"/>
    <col min="1034" max="1034" width="14.28515625" customWidth="1"/>
    <col min="1035" max="1035" width="13.85546875" customWidth="1"/>
    <col min="1036" max="1036" width="0" hidden="1" customWidth="1"/>
    <col min="1281" max="1281" width="5.85546875" customWidth="1"/>
    <col min="1282" max="1282" width="17" customWidth="1"/>
    <col min="1286" max="1286" width="13.42578125" customWidth="1"/>
    <col min="1287" max="1287" width="14.85546875" customWidth="1"/>
    <col min="1288" max="1288" width="12.42578125" customWidth="1"/>
    <col min="1289" max="1289" width="15.28515625" customWidth="1"/>
    <col min="1290" max="1290" width="14.28515625" customWidth="1"/>
    <col min="1291" max="1291" width="13.85546875" customWidth="1"/>
    <col min="1292" max="1292" width="0" hidden="1" customWidth="1"/>
    <col min="1537" max="1537" width="5.85546875" customWidth="1"/>
    <col min="1538" max="1538" width="17" customWidth="1"/>
    <col min="1542" max="1542" width="13.42578125" customWidth="1"/>
    <col min="1543" max="1543" width="14.85546875" customWidth="1"/>
    <col min="1544" max="1544" width="12.42578125" customWidth="1"/>
    <col min="1545" max="1545" width="15.28515625" customWidth="1"/>
    <col min="1546" max="1546" width="14.28515625" customWidth="1"/>
    <col min="1547" max="1547" width="13.85546875" customWidth="1"/>
    <col min="1548" max="1548" width="0" hidden="1" customWidth="1"/>
    <col min="1793" max="1793" width="5.85546875" customWidth="1"/>
    <col min="1794" max="1794" width="17" customWidth="1"/>
    <col min="1798" max="1798" width="13.42578125" customWidth="1"/>
    <col min="1799" max="1799" width="14.85546875" customWidth="1"/>
    <col min="1800" max="1800" width="12.42578125" customWidth="1"/>
    <col min="1801" max="1801" width="15.28515625" customWidth="1"/>
    <col min="1802" max="1802" width="14.28515625" customWidth="1"/>
    <col min="1803" max="1803" width="13.85546875" customWidth="1"/>
    <col min="1804" max="1804" width="0" hidden="1" customWidth="1"/>
    <col min="2049" max="2049" width="5.85546875" customWidth="1"/>
    <col min="2050" max="2050" width="17" customWidth="1"/>
    <col min="2054" max="2054" width="13.42578125" customWidth="1"/>
    <col min="2055" max="2055" width="14.85546875" customWidth="1"/>
    <col min="2056" max="2056" width="12.42578125" customWidth="1"/>
    <col min="2057" max="2057" width="15.28515625" customWidth="1"/>
    <col min="2058" max="2058" width="14.28515625" customWidth="1"/>
    <col min="2059" max="2059" width="13.85546875" customWidth="1"/>
    <col min="2060" max="2060" width="0" hidden="1" customWidth="1"/>
    <col min="2305" max="2305" width="5.85546875" customWidth="1"/>
    <col min="2306" max="2306" width="17" customWidth="1"/>
    <col min="2310" max="2310" width="13.42578125" customWidth="1"/>
    <col min="2311" max="2311" width="14.85546875" customWidth="1"/>
    <col min="2312" max="2312" width="12.42578125" customWidth="1"/>
    <col min="2313" max="2313" width="15.28515625" customWidth="1"/>
    <col min="2314" max="2314" width="14.28515625" customWidth="1"/>
    <col min="2315" max="2315" width="13.85546875" customWidth="1"/>
    <col min="2316" max="2316" width="0" hidden="1" customWidth="1"/>
    <col min="2561" max="2561" width="5.85546875" customWidth="1"/>
    <col min="2562" max="2562" width="17" customWidth="1"/>
    <col min="2566" max="2566" width="13.42578125" customWidth="1"/>
    <col min="2567" max="2567" width="14.85546875" customWidth="1"/>
    <col min="2568" max="2568" width="12.42578125" customWidth="1"/>
    <col min="2569" max="2569" width="15.28515625" customWidth="1"/>
    <col min="2570" max="2570" width="14.28515625" customWidth="1"/>
    <col min="2571" max="2571" width="13.85546875" customWidth="1"/>
    <col min="2572" max="2572" width="0" hidden="1" customWidth="1"/>
    <col min="2817" max="2817" width="5.85546875" customWidth="1"/>
    <col min="2818" max="2818" width="17" customWidth="1"/>
    <col min="2822" max="2822" width="13.42578125" customWidth="1"/>
    <col min="2823" max="2823" width="14.85546875" customWidth="1"/>
    <col min="2824" max="2824" width="12.42578125" customWidth="1"/>
    <col min="2825" max="2825" width="15.28515625" customWidth="1"/>
    <col min="2826" max="2826" width="14.28515625" customWidth="1"/>
    <col min="2827" max="2827" width="13.85546875" customWidth="1"/>
    <col min="2828" max="2828" width="0" hidden="1" customWidth="1"/>
    <col min="3073" max="3073" width="5.85546875" customWidth="1"/>
    <col min="3074" max="3074" width="17" customWidth="1"/>
    <col min="3078" max="3078" width="13.42578125" customWidth="1"/>
    <col min="3079" max="3079" width="14.85546875" customWidth="1"/>
    <col min="3080" max="3080" width="12.42578125" customWidth="1"/>
    <col min="3081" max="3081" width="15.28515625" customWidth="1"/>
    <col min="3082" max="3082" width="14.28515625" customWidth="1"/>
    <col min="3083" max="3083" width="13.85546875" customWidth="1"/>
    <col min="3084" max="3084" width="0" hidden="1" customWidth="1"/>
    <col min="3329" max="3329" width="5.85546875" customWidth="1"/>
    <col min="3330" max="3330" width="17" customWidth="1"/>
    <col min="3334" max="3334" width="13.42578125" customWidth="1"/>
    <col min="3335" max="3335" width="14.85546875" customWidth="1"/>
    <col min="3336" max="3336" width="12.42578125" customWidth="1"/>
    <col min="3337" max="3337" width="15.28515625" customWidth="1"/>
    <col min="3338" max="3338" width="14.28515625" customWidth="1"/>
    <col min="3339" max="3339" width="13.85546875" customWidth="1"/>
    <col min="3340" max="3340" width="0" hidden="1" customWidth="1"/>
    <col min="3585" max="3585" width="5.85546875" customWidth="1"/>
    <col min="3586" max="3586" width="17" customWidth="1"/>
    <col min="3590" max="3590" width="13.42578125" customWidth="1"/>
    <col min="3591" max="3591" width="14.85546875" customWidth="1"/>
    <col min="3592" max="3592" width="12.42578125" customWidth="1"/>
    <col min="3593" max="3593" width="15.28515625" customWidth="1"/>
    <col min="3594" max="3594" width="14.28515625" customWidth="1"/>
    <col min="3595" max="3595" width="13.85546875" customWidth="1"/>
    <col min="3596" max="3596" width="0" hidden="1" customWidth="1"/>
    <col min="3841" max="3841" width="5.85546875" customWidth="1"/>
    <col min="3842" max="3842" width="17" customWidth="1"/>
    <col min="3846" max="3846" width="13.42578125" customWidth="1"/>
    <col min="3847" max="3847" width="14.85546875" customWidth="1"/>
    <col min="3848" max="3848" width="12.42578125" customWidth="1"/>
    <col min="3849" max="3849" width="15.28515625" customWidth="1"/>
    <col min="3850" max="3850" width="14.28515625" customWidth="1"/>
    <col min="3851" max="3851" width="13.85546875" customWidth="1"/>
    <col min="3852" max="3852" width="0" hidden="1" customWidth="1"/>
    <col min="4097" max="4097" width="5.85546875" customWidth="1"/>
    <col min="4098" max="4098" width="17" customWidth="1"/>
    <col min="4102" max="4102" width="13.42578125" customWidth="1"/>
    <col min="4103" max="4103" width="14.85546875" customWidth="1"/>
    <col min="4104" max="4104" width="12.42578125" customWidth="1"/>
    <col min="4105" max="4105" width="15.28515625" customWidth="1"/>
    <col min="4106" max="4106" width="14.28515625" customWidth="1"/>
    <col min="4107" max="4107" width="13.85546875" customWidth="1"/>
    <col min="4108" max="4108" width="0" hidden="1" customWidth="1"/>
    <col min="4353" max="4353" width="5.85546875" customWidth="1"/>
    <col min="4354" max="4354" width="17" customWidth="1"/>
    <col min="4358" max="4358" width="13.42578125" customWidth="1"/>
    <col min="4359" max="4359" width="14.85546875" customWidth="1"/>
    <col min="4360" max="4360" width="12.42578125" customWidth="1"/>
    <col min="4361" max="4361" width="15.28515625" customWidth="1"/>
    <col min="4362" max="4362" width="14.28515625" customWidth="1"/>
    <col min="4363" max="4363" width="13.85546875" customWidth="1"/>
    <col min="4364" max="4364" width="0" hidden="1" customWidth="1"/>
    <col min="4609" max="4609" width="5.85546875" customWidth="1"/>
    <col min="4610" max="4610" width="17" customWidth="1"/>
    <col min="4614" max="4614" width="13.42578125" customWidth="1"/>
    <col min="4615" max="4615" width="14.85546875" customWidth="1"/>
    <col min="4616" max="4616" width="12.42578125" customWidth="1"/>
    <col min="4617" max="4617" width="15.28515625" customWidth="1"/>
    <col min="4618" max="4618" width="14.28515625" customWidth="1"/>
    <col min="4619" max="4619" width="13.85546875" customWidth="1"/>
    <col min="4620" max="4620" width="0" hidden="1" customWidth="1"/>
    <col min="4865" max="4865" width="5.85546875" customWidth="1"/>
    <col min="4866" max="4866" width="17" customWidth="1"/>
    <col min="4870" max="4870" width="13.42578125" customWidth="1"/>
    <col min="4871" max="4871" width="14.85546875" customWidth="1"/>
    <col min="4872" max="4872" width="12.42578125" customWidth="1"/>
    <col min="4873" max="4873" width="15.28515625" customWidth="1"/>
    <col min="4874" max="4874" width="14.28515625" customWidth="1"/>
    <col min="4875" max="4875" width="13.85546875" customWidth="1"/>
    <col min="4876" max="4876" width="0" hidden="1" customWidth="1"/>
    <col min="5121" max="5121" width="5.85546875" customWidth="1"/>
    <col min="5122" max="5122" width="17" customWidth="1"/>
    <col min="5126" max="5126" width="13.42578125" customWidth="1"/>
    <col min="5127" max="5127" width="14.85546875" customWidth="1"/>
    <col min="5128" max="5128" width="12.42578125" customWidth="1"/>
    <col min="5129" max="5129" width="15.28515625" customWidth="1"/>
    <col min="5130" max="5130" width="14.28515625" customWidth="1"/>
    <col min="5131" max="5131" width="13.85546875" customWidth="1"/>
    <col min="5132" max="5132" width="0" hidden="1" customWidth="1"/>
    <col min="5377" max="5377" width="5.85546875" customWidth="1"/>
    <col min="5378" max="5378" width="17" customWidth="1"/>
    <col min="5382" max="5382" width="13.42578125" customWidth="1"/>
    <col min="5383" max="5383" width="14.85546875" customWidth="1"/>
    <col min="5384" max="5384" width="12.42578125" customWidth="1"/>
    <col min="5385" max="5385" width="15.28515625" customWidth="1"/>
    <col min="5386" max="5386" width="14.28515625" customWidth="1"/>
    <col min="5387" max="5387" width="13.85546875" customWidth="1"/>
    <col min="5388" max="5388" width="0" hidden="1" customWidth="1"/>
    <col min="5633" max="5633" width="5.85546875" customWidth="1"/>
    <col min="5634" max="5634" width="17" customWidth="1"/>
    <col min="5638" max="5638" width="13.42578125" customWidth="1"/>
    <col min="5639" max="5639" width="14.85546875" customWidth="1"/>
    <col min="5640" max="5640" width="12.42578125" customWidth="1"/>
    <col min="5641" max="5641" width="15.28515625" customWidth="1"/>
    <col min="5642" max="5642" width="14.28515625" customWidth="1"/>
    <col min="5643" max="5643" width="13.85546875" customWidth="1"/>
    <col min="5644" max="5644" width="0" hidden="1" customWidth="1"/>
    <col min="5889" max="5889" width="5.85546875" customWidth="1"/>
    <col min="5890" max="5890" width="17" customWidth="1"/>
    <col min="5894" max="5894" width="13.42578125" customWidth="1"/>
    <col min="5895" max="5895" width="14.85546875" customWidth="1"/>
    <col min="5896" max="5896" width="12.42578125" customWidth="1"/>
    <col min="5897" max="5897" width="15.28515625" customWidth="1"/>
    <col min="5898" max="5898" width="14.28515625" customWidth="1"/>
    <col min="5899" max="5899" width="13.85546875" customWidth="1"/>
    <col min="5900" max="5900" width="0" hidden="1" customWidth="1"/>
    <col min="6145" max="6145" width="5.85546875" customWidth="1"/>
    <col min="6146" max="6146" width="17" customWidth="1"/>
    <col min="6150" max="6150" width="13.42578125" customWidth="1"/>
    <col min="6151" max="6151" width="14.85546875" customWidth="1"/>
    <col min="6152" max="6152" width="12.42578125" customWidth="1"/>
    <col min="6153" max="6153" width="15.28515625" customWidth="1"/>
    <col min="6154" max="6154" width="14.28515625" customWidth="1"/>
    <col min="6155" max="6155" width="13.85546875" customWidth="1"/>
    <col min="6156" max="6156" width="0" hidden="1" customWidth="1"/>
    <col min="6401" max="6401" width="5.85546875" customWidth="1"/>
    <col min="6402" max="6402" width="17" customWidth="1"/>
    <col min="6406" max="6406" width="13.42578125" customWidth="1"/>
    <col min="6407" max="6407" width="14.85546875" customWidth="1"/>
    <col min="6408" max="6408" width="12.42578125" customWidth="1"/>
    <col min="6409" max="6409" width="15.28515625" customWidth="1"/>
    <col min="6410" max="6410" width="14.28515625" customWidth="1"/>
    <col min="6411" max="6411" width="13.85546875" customWidth="1"/>
    <col min="6412" max="6412" width="0" hidden="1" customWidth="1"/>
    <col min="6657" max="6657" width="5.85546875" customWidth="1"/>
    <col min="6658" max="6658" width="17" customWidth="1"/>
    <col min="6662" max="6662" width="13.42578125" customWidth="1"/>
    <col min="6663" max="6663" width="14.85546875" customWidth="1"/>
    <col min="6664" max="6664" width="12.42578125" customWidth="1"/>
    <col min="6665" max="6665" width="15.28515625" customWidth="1"/>
    <col min="6666" max="6666" width="14.28515625" customWidth="1"/>
    <col min="6667" max="6667" width="13.85546875" customWidth="1"/>
    <col min="6668" max="6668" width="0" hidden="1" customWidth="1"/>
    <col min="6913" max="6913" width="5.85546875" customWidth="1"/>
    <col min="6914" max="6914" width="17" customWidth="1"/>
    <col min="6918" max="6918" width="13.42578125" customWidth="1"/>
    <col min="6919" max="6919" width="14.85546875" customWidth="1"/>
    <col min="6920" max="6920" width="12.42578125" customWidth="1"/>
    <col min="6921" max="6921" width="15.28515625" customWidth="1"/>
    <col min="6922" max="6922" width="14.28515625" customWidth="1"/>
    <col min="6923" max="6923" width="13.85546875" customWidth="1"/>
    <col min="6924" max="6924" width="0" hidden="1" customWidth="1"/>
    <col min="7169" max="7169" width="5.85546875" customWidth="1"/>
    <col min="7170" max="7170" width="17" customWidth="1"/>
    <col min="7174" max="7174" width="13.42578125" customWidth="1"/>
    <col min="7175" max="7175" width="14.85546875" customWidth="1"/>
    <col min="7176" max="7176" width="12.42578125" customWidth="1"/>
    <col min="7177" max="7177" width="15.28515625" customWidth="1"/>
    <col min="7178" max="7178" width="14.28515625" customWidth="1"/>
    <col min="7179" max="7179" width="13.85546875" customWidth="1"/>
    <col min="7180" max="7180" width="0" hidden="1" customWidth="1"/>
    <col min="7425" max="7425" width="5.85546875" customWidth="1"/>
    <col min="7426" max="7426" width="17" customWidth="1"/>
    <col min="7430" max="7430" width="13.42578125" customWidth="1"/>
    <col min="7431" max="7431" width="14.85546875" customWidth="1"/>
    <col min="7432" max="7432" width="12.42578125" customWidth="1"/>
    <col min="7433" max="7433" width="15.28515625" customWidth="1"/>
    <col min="7434" max="7434" width="14.28515625" customWidth="1"/>
    <col min="7435" max="7435" width="13.85546875" customWidth="1"/>
    <col min="7436" max="7436" width="0" hidden="1" customWidth="1"/>
    <col min="7681" max="7681" width="5.85546875" customWidth="1"/>
    <col min="7682" max="7682" width="17" customWidth="1"/>
    <col min="7686" max="7686" width="13.42578125" customWidth="1"/>
    <col min="7687" max="7687" width="14.85546875" customWidth="1"/>
    <col min="7688" max="7688" width="12.42578125" customWidth="1"/>
    <col min="7689" max="7689" width="15.28515625" customWidth="1"/>
    <col min="7690" max="7690" width="14.28515625" customWidth="1"/>
    <col min="7691" max="7691" width="13.85546875" customWidth="1"/>
    <col min="7692" max="7692" width="0" hidden="1" customWidth="1"/>
    <col min="7937" max="7937" width="5.85546875" customWidth="1"/>
    <col min="7938" max="7938" width="17" customWidth="1"/>
    <col min="7942" max="7942" width="13.42578125" customWidth="1"/>
    <col min="7943" max="7943" width="14.85546875" customWidth="1"/>
    <col min="7944" max="7944" width="12.42578125" customWidth="1"/>
    <col min="7945" max="7945" width="15.28515625" customWidth="1"/>
    <col min="7946" max="7946" width="14.28515625" customWidth="1"/>
    <col min="7947" max="7947" width="13.85546875" customWidth="1"/>
    <col min="7948" max="7948" width="0" hidden="1" customWidth="1"/>
    <col min="8193" max="8193" width="5.85546875" customWidth="1"/>
    <col min="8194" max="8194" width="17" customWidth="1"/>
    <col min="8198" max="8198" width="13.42578125" customWidth="1"/>
    <col min="8199" max="8199" width="14.85546875" customWidth="1"/>
    <col min="8200" max="8200" width="12.42578125" customWidth="1"/>
    <col min="8201" max="8201" width="15.28515625" customWidth="1"/>
    <col min="8202" max="8202" width="14.28515625" customWidth="1"/>
    <col min="8203" max="8203" width="13.85546875" customWidth="1"/>
    <col min="8204" max="8204" width="0" hidden="1" customWidth="1"/>
    <col min="8449" max="8449" width="5.85546875" customWidth="1"/>
    <col min="8450" max="8450" width="17" customWidth="1"/>
    <col min="8454" max="8454" width="13.42578125" customWidth="1"/>
    <col min="8455" max="8455" width="14.85546875" customWidth="1"/>
    <col min="8456" max="8456" width="12.42578125" customWidth="1"/>
    <col min="8457" max="8457" width="15.28515625" customWidth="1"/>
    <col min="8458" max="8458" width="14.28515625" customWidth="1"/>
    <col min="8459" max="8459" width="13.85546875" customWidth="1"/>
    <col min="8460" max="8460" width="0" hidden="1" customWidth="1"/>
    <col min="8705" max="8705" width="5.85546875" customWidth="1"/>
    <col min="8706" max="8706" width="17" customWidth="1"/>
    <col min="8710" max="8710" width="13.42578125" customWidth="1"/>
    <col min="8711" max="8711" width="14.85546875" customWidth="1"/>
    <col min="8712" max="8712" width="12.42578125" customWidth="1"/>
    <col min="8713" max="8713" width="15.28515625" customWidth="1"/>
    <col min="8714" max="8714" width="14.28515625" customWidth="1"/>
    <col min="8715" max="8715" width="13.85546875" customWidth="1"/>
    <col min="8716" max="8716" width="0" hidden="1" customWidth="1"/>
    <col min="8961" max="8961" width="5.85546875" customWidth="1"/>
    <col min="8962" max="8962" width="17" customWidth="1"/>
    <col min="8966" max="8966" width="13.42578125" customWidth="1"/>
    <col min="8967" max="8967" width="14.85546875" customWidth="1"/>
    <col min="8968" max="8968" width="12.42578125" customWidth="1"/>
    <col min="8969" max="8969" width="15.28515625" customWidth="1"/>
    <col min="8970" max="8970" width="14.28515625" customWidth="1"/>
    <col min="8971" max="8971" width="13.85546875" customWidth="1"/>
    <col min="8972" max="8972" width="0" hidden="1" customWidth="1"/>
    <col min="9217" max="9217" width="5.85546875" customWidth="1"/>
    <col min="9218" max="9218" width="17" customWidth="1"/>
    <col min="9222" max="9222" width="13.42578125" customWidth="1"/>
    <col min="9223" max="9223" width="14.85546875" customWidth="1"/>
    <col min="9224" max="9224" width="12.42578125" customWidth="1"/>
    <col min="9225" max="9225" width="15.28515625" customWidth="1"/>
    <col min="9226" max="9226" width="14.28515625" customWidth="1"/>
    <col min="9227" max="9227" width="13.85546875" customWidth="1"/>
    <col min="9228" max="9228" width="0" hidden="1" customWidth="1"/>
    <col min="9473" max="9473" width="5.85546875" customWidth="1"/>
    <col min="9474" max="9474" width="17" customWidth="1"/>
    <col min="9478" max="9478" width="13.42578125" customWidth="1"/>
    <col min="9479" max="9479" width="14.85546875" customWidth="1"/>
    <col min="9480" max="9480" width="12.42578125" customWidth="1"/>
    <col min="9481" max="9481" width="15.28515625" customWidth="1"/>
    <col min="9482" max="9482" width="14.28515625" customWidth="1"/>
    <col min="9483" max="9483" width="13.85546875" customWidth="1"/>
    <col min="9484" max="9484" width="0" hidden="1" customWidth="1"/>
    <col min="9729" max="9729" width="5.85546875" customWidth="1"/>
    <col min="9730" max="9730" width="17" customWidth="1"/>
    <col min="9734" max="9734" width="13.42578125" customWidth="1"/>
    <col min="9735" max="9735" width="14.85546875" customWidth="1"/>
    <col min="9736" max="9736" width="12.42578125" customWidth="1"/>
    <col min="9737" max="9737" width="15.28515625" customWidth="1"/>
    <col min="9738" max="9738" width="14.28515625" customWidth="1"/>
    <col min="9739" max="9739" width="13.85546875" customWidth="1"/>
    <col min="9740" max="9740" width="0" hidden="1" customWidth="1"/>
    <col min="9985" max="9985" width="5.85546875" customWidth="1"/>
    <col min="9986" max="9986" width="17" customWidth="1"/>
    <col min="9990" max="9990" width="13.42578125" customWidth="1"/>
    <col min="9991" max="9991" width="14.85546875" customWidth="1"/>
    <col min="9992" max="9992" width="12.42578125" customWidth="1"/>
    <col min="9993" max="9993" width="15.28515625" customWidth="1"/>
    <col min="9994" max="9994" width="14.28515625" customWidth="1"/>
    <col min="9995" max="9995" width="13.85546875" customWidth="1"/>
    <col min="9996" max="9996" width="0" hidden="1" customWidth="1"/>
    <col min="10241" max="10241" width="5.85546875" customWidth="1"/>
    <col min="10242" max="10242" width="17" customWidth="1"/>
    <col min="10246" max="10246" width="13.42578125" customWidth="1"/>
    <col min="10247" max="10247" width="14.85546875" customWidth="1"/>
    <col min="10248" max="10248" width="12.42578125" customWidth="1"/>
    <col min="10249" max="10249" width="15.28515625" customWidth="1"/>
    <col min="10250" max="10250" width="14.28515625" customWidth="1"/>
    <col min="10251" max="10251" width="13.85546875" customWidth="1"/>
    <col min="10252" max="10252" width="0" hidden="1" customWidth="1"/>
    <col min="10497" max="10497" width="5.85546875" customWidth="1"/>
    <col min="10498" max="10498" width="17" customWidth="1"/>
    <col min="10502" max="10502" width="13.42578125" customWidth="1"/>
    <col min="10503" max="10503" width="14.85546875" customWidth="1"/>
    <col min="10504" max="10504" width="12.42578125" customWidth="1"/>
    <col min="10505" max="10505" width="15.28515625" customWidth="1"/>
    <col min="10506" max="10506" width="14.28515625" customWidth="1"/>
    <col min="10507" max="10507" width="13.85546875" customWidth="1"/>
    <col min="10508" max="10508" width="0" hidden="1" customWidth="1"/>
    <col min="10753" max="10753" width="5.85546875" customWidth="1"/>
    <col min="10754" max="10754" width="17" customWidth="1"/>
    <col min="10758" max="10758" width="13.42578125" customWidth="1"/>
    <col min="10759" max="10759" width="14.85546875" customWidth="1"/>
    <col min="10760" max="10760" width="12.42578125" customWidth="1"/>
    <col min="10761" max="10761" width="15.28515625" customWidth="1"/>
    <col min="10762" max="10762" width="14.28515625" customWidth="1"/>
    <col min="10763" max="10763" width="13.85546875" customWidth="1"/>
    <col min="10764" max="10764" width="0" hidden="1" customWidth="1"/>
    <col min="11009" max="11009" width="5.85546875" customWidth="1"/>
    <col min="11010" max="11010" width="17" customWidth="1"/>
    <col min="11014" max="11014" width="13.42578125" customWidth="1"/>
    <col min="11015" max="11015" width="14.85546875" customWidth="1"/>
    <col min="11016" max="11016" width="12.42578125" customWidth="1"/>
    <col min="11017" max="11017" width="15.28515625" customWidth="1"/>
    <col min="11018" max="11018" width="14.28515625" customWidth="1"/>
    <col min="11019" max="11019" width="13.85546875" customWidth="1"/>
    <col min="11020" max="11020" width="0" hidden="1" customWidth="1"/>
    <col min="11265" max="11265" width="5.85546875" customWidth="1"/>
    <col min="11266" max="11266" width="17" customWidth="1"/>
    <col min="11270" max="11270" width="13.42578125" customWidth="1"/>
    <col min="11271" max="11271" width="14.85546875" customWidth="1"/>
    <col min="11272" max="11272" width="12.42578125" customWidth="1"/>
    <col min="11273" max="11273" width="15.28515625" customWidth="1"/>
    <col min="11274" max="11274" width="14.28515625" customWidth="1"/>
    <col min="11275" max="11275" width="13.85546875" customWidth="1"/>
    <col min="11276" max="11276" width="0" hidden="1" customWidth="1"/>
    <col min="11521" max="11521" width="5.85546875" customWidth="1"/>
    <col min="11522" max="11522" width="17" customWidth="1"/>
    <col min="11526" max="11526" width="13.42578125" customWidth="1"/>
    <col min="11527" max="11527" width="14.85546875" customWidth="1"/>
    <col min="11528" max="11528" width="12.42578125" customWidth="1"/>
    <col min="11529" max="11529" width="15.28515625" customWidth="1"/>
    <col min="11530" max="11530" width="14.28515625" customWidth="1"/>
    <col min="11531" max="11531" width="13.85546875" customWidth="1"/>
    <col min="11532" max="11532" width="0" hidden="1" customWidth="1"/>
    <col min="11777" max="11777" width="5.85546875" customWidth="1"/>
    <col min="11778" max="11778" width="17" customWidth="1"/>
    <col min="11782" max="11782" width="13.42578125" customWidth="1"/>
    <col min="11783" max="11783" width="14.85546875" customWidth="1"/>
    <col min="11784" max="11784" width="12.42578125" customWidth="1"/>
    <col min="11785" max="11785" width="15.28515625" customWidth="1"/>
    <col min="11786" max="11786" width="14.28515625" customWidth="1"/>
    <col min="11787" max="11787" width="13.85546875" customWidth="1"/>
    <col min="11788" max="11788" width="0" hidden="1" customWidth="1"/>
    <col min="12033" max="12033" width="5.85546875" customWidth="1"/>
    <col min="12034" max="12034" width="17" customWidth="1"/>
    <col min="12038" max="12038" width="13.42578125" customWidth="1"/>
    <col min="12039" max="12039" width="14.85546875" customWidth="1"/>
    <col min="12040" max="12040" width="12.42578125" customWidth="1"/>
    <col min="12041" max="12041" width="15.28515625" customWidth="1"/>
    <col min="12042" max="12042" width="14.28515625" customWidth="1"/>
    <col min="12043" max="12043" width="13.85546875" customWidth="1"/>
    <col min="12044" max="12044" width="0" hidden="1" customWidth="1"/>
    <col min="12289" max="12289" width="5.85546875" customWidth="1"/>
    <col min="12290" max="12290" width="17" customWidth="1"/>
    <col min="12294" max="12294" width="13.42578125" customWidth="1"/>
    <col min="12295" max="12295" width="14.85546875" customWidth="1"/>
    <col min="12296" max="12296" width="12.42578125" customWidth="1"/>
    <col min="12297" max="12297" width="15.28515625" customWidth="1"/>
    <col min="12298" max="12298" width="14.28515625" customWidth="1"/>
    <col min="12299" max="12299" width="13.85546875" customWidth="1"/>
    <col min="12300" max="12300" width="0" hidden="1" customWidth="1"/>
    <col min="12545" max="12545" width="5.85546875" customWidth="1"/>
    <col min="12546" max="12546" width="17" customWidth="1"/>
    <col min="12550" max="12550" width="13.42578125" customWidth="1"/>
    <col min="12551" max="12551" width="14.85546875" customWidth="1"/>
    <col min="12552" max="12552" width="12.42578125" customWidth="1"/>
    <col min="12553" max="12553" width="15.28515625" customWidth="1"/>
    <col min="12554" max="12554" width="14.28515625" customWidth="1"/>
    <col min="12555" max="12555" width="13.85546875" customWidth="1"/>
    <col min="12556" max="12556" width="0" hidden="1" customWidth="1"/>
    <col min="12801" max="12801" width="5.85546875" customWidth="1"/>
    <col min="12802" max="12802" width="17" customWidth="1"/>
    <col min="12806" max="12806" width="13.42578125" customWidth="1"/>
    <col min="12807" max="12807" width="14.85546875" customWidth="1"/>
    <col min="12808" max="12808" width="12.42578125" customWidth="1"/>
    <col min="12809" max="12809" width="15.28515625" customWidth="1"/>
    <col min="12810" max="12810" width="14.28515625" customWidth="1"/>
    <col min="12811" max="12811" width="13.85546875" customWidth="1"/>
    <col min="12812" max="12812" width="0" hidden="1" customWidth="1"/>
    <col min="13057" max="13057" width="5.85546875" customWidth="1"/>
    <col min="13058" max="13058" width="17" customWidth="1"/>
    <col min="13062" max="13062" width="13.42578125" customWidth="1"/>
    <col min="13063" max="13063" width="14.85546875" customWidth="1"/>
    <col min="13064" max="13064" width="12.42578125" customWidth="1"/>
    <col min="13065" max="13065" width="15.28515625" customWidth="1"/>
    <col min="13066" max="13066" width="14.28515625" customWidth="1"/>
    <col min="13067" max="13067" width="13.85546875" customWidth="1"/>
    <col min="13068" max="13068" width="0" hidden="1" customWidth="1"/>
    <col min="13313" max="13313" width="5.85546875" customWidth="1"/>
    <col min="13314" max="13314" width="17" customWidth="1"/>
    <col min="13318" max="13318" width="13.42578125" customWidth="1"/>
    <col min="13319" max="13319" width="14.85546875" customWidth="1"/>
    <col min="13320" max="13320" width="12.42578125" customWidth="1"/>
    <col min="13321" max="13321" width="15.28515625" customWidth="1"/>
    <col min="13322" max="13322" width="14.28515625" customWidth="1"/>
    <col min="13323" max="13323" width="13.85546875" customWidth="1"/>
    <col min="13324" max="13324" width="0" hidden="1" customWidth="1"/>
    <col min="13569" max="13569" width="5.85546875" customWidth="1"/>
    <col min="13570" max="13570" width="17" customWidth="1"/>
    <col min="13574" max="13574" width="13.42578125" customWidth="1"/>
    <col min="13575" max="13575" width="14.85546875" customWidth="1"/>
    <col min="13576" max="13576" width="12.42578125" customWidth="1"/>
    <col min="13577" max="13577" width="15.28515625" customWidth="1"/>
    <col min="13578" max="13578" width="14.28515625" customWidth="1"/>
    <col min="13579" max="13579" width="13.85546875" customWidth="1"/>
    <col min="13580" max="13580" width="0" hidden="1" customWidth="1"/>
    <col min="13825" max="13825" width="5.85546875" customWidth="1"/>
    <col min="13826" max="13826" width="17" customWidth="1"/>
    <col min="13830" max="13830" width="13.42578125" customWidth="1"/>
    <col min="13831" max="13831" width="14.85546875" customWidth="1"/>
    <col min="13832" max="13832" width="12.42578125" customWidth="1"/>
    <col min="13833" max="13833" width="15.28515625" customWidth="1"/>
    <col min="13834" max="13834" width="14.28515625" customWidth="1"/>
    <col min="13835" max="13835" width="13.85546875" customWidth="1"/>
    <col min="13836" max="13836" width="0" hidden="1" customWidth="1"/>
    <col min="14081" max="14081" width="5.85546875" customWidth="1"/>
    <col min="14082" max="14082" width="17" customWidth="1"/>
    <col min="14086" max="14086" width="13.42578125" customWidth="1"/>
    <col min="14087" max="14087" width="14.85546875" customWidth="1"/>
    <col min="14088" max="14088" width="12.42578125" customWidth="1"/>
    <col min="14089" max="14089" width="15.28515625" customWidth="1"/>
    <col min="14090" max="14090" width="14.28515625" customWidth="1"/>
    <col min="14091" max="14091" width="13.85546875" customWidth="1"/>
    <col min="14092" max="14092" width="0" hidden="1" customWidth="1"/>
    <col min="14337" max="14337" width="5.85546875" customWidth="1"/>
    <col min="14338" max="14338" width="17" customWidth="1"/>
    <col min="14342" max="14342" width="13.42578125" customWidth="1"/>
    <col min="14343" max="14343" width="14.85546875" customWidth="1"/>
    <col min="14344" max="14344" width="12.42578125" customWidth="1"/>
    <col min="14345" max="14345" width="15.28515625" customWidth="1"/>
    <col min="14346" max="14346" width="14.28515625" customWidth="1"/>
    <col min="14347" max="14347" width="13.85546875" customWidth="1"/>
    <col min="14348" max="14348" width="0" hidden="1" customWidth="1"/>
    <col min="14593" max="14593" width="5.85546875" customWidth="1"/>
    <col min="14594" max="14594" width="17" customWidth="1"/>
    <col min="14598" max="14598" width="13.42578125" customWidth="1"/>
    <col min="14599" max="14599" width="14.85546875" customWidth="1"/>
    <col min="14600" max="14600" width="12.42578125" customWidth="1"/>
    <col min="14601" max="14601" width="15.28515625" customWidth="1"/>
    <col min="14602" max="14602" width="14.28515625" customWidth="1"/>
    <col min="14603" max="14603" width="13.85546875" customWidth="1"/>
    <col min="14604" max="14604" width="0" hidden="1" customWidth="1"/>
    <col min="14849" max="14849" width="5.85546875" customWidth="1"/>
    <col min="14850" max="14850" width="17" customWidth="1"/>
    <col min="14854" max="14854" width="13.42578125" customWidth="1"/>
    <col min="14855" max="14855" width="14.85546875" customWidth="1"/>
    <col min="14856" max="14856" width="12.42578125" customWidth="1"/>
    <col min="14857" max="14857" width="15.28515625" customWidth="1"/>
    <col min="14858" max="14858" width="14.28515625" customWidth="1"/>
    <col min="14859" max="14859" width="13.85546875" customWidth="1"/>
    <col min="14860" max="14860" width="0" hidden="1" customWidth="1"/>
    <col min="15105" max="15105" width="5.85546875" customWidth="1"/>
    <col min="15106" max="15106" width="17" customWidth="1"/>
    <col min="15110" max="15110" width="13.42578125" customWidth="1"/>
    <col min="15111" max="15111" width="14.85546875" customWidth="1"/>
    <col min="15112" max="15112" width="12.42578125" customWidth="1"/>
    <col min="15113" max="15113" width="15.28515625" customWidth="1"/>
    <col min="15114" max="15114" width="14.28515625" customWidth="1"/>
    <col min="15115" max="15115" width="13.85546875" customWidth="1"/>
    <col min="15116" max="15116" width="0" hidden="1" customWidth="1"/>
    <col min="15361" max="15361" width="5.85546875" customWidth="1"/>
    <col min="15362" max="15362" width="17" customWidth="1"/>
    <col min="15366" max="15366" width="13.42578125" customWidth="1"/>
    <col min="15367" max="15367" width="14.85546875" customWidth="1"/>
    <col min="15368" max="15368" width="12.42578125" customWidth="1"/>
    <col min="15369" max="15369" width="15.28515625" customWidth="1"/>
    <col min="15370" max="15370" width="14.28515625" customWidth="1"/>
    <col min="15371" max="15371" width="13.85546875" customWidth="1"/>
    <col min="15372" max="15372" width="0" hidden="1" customWidth="1"/>
    <col min="15617" max="15617" width="5.85546875" customWidth="1"/>
    <col min="15618" max="15618" width="17" customWidth="1"/>
    <col min="15622" max="15622" width="13.42578125" customWidth="1"/>
    <col min="15623" max="15623" width="14.85546875" customWidth="1"/>
    <col min="15624" max="15624" width="12.42578125" customWidth="1"/>
    <col min="15625" max="15625" width="15.28515625" customWidth="1"/>
    <col min="15626" max="15626" width="14.28515625" customWidth="1"/>
    <col min="15627" max="15627" width="13.85546875" customWidth="1"/>
    <col min="15628" max="15628" width="0" hidden="1" customWidth="1"/>
    <col min="15873" max="15873" width="5.85546875" customWidth="1"/>
    <col min="15874" max="15874" width="17" customWidth="1"/>
    <col min="15878" max="15878" width="13.42578125" customWidth="1"/>
    <col min="15879" max="15879" width="14.85546875" customWidth="1"/>
    <col min="15880" max="15880" width="12.42578125" customWidth="1"/>
    <col min="15881" max="15881" width="15.28515625" customWidth="1"/>
    <col min="15882" max="15882" width="14.28515625" customWidth="1"/>
    <col min="15883" max="15883" width="13.85546875" customWidth="1"/>
    <col min="15884" max="15884" width="0" hidden="1" customWidth="1"/>
    <col min="16129" max="16129" width="5.85546875" customWidth="1"/>
    <col min="16130" max="16130" width="17" customWidth="1"/>
    <col min="16134" max="16134" width="13.42578125" customWidth="1"/>
    <col min="16135" max="16135" width="14.85546875" customWidth="1"/>
    <col min="16136" max="16136" width="12.42578125" customWidth="1"/>
    <col min="16137" max="16137" width="15.28515625" customWidth="1"/>
    <col min="16138" max="16138" width="14.28515625" customWidth="1"/>
    <col min="16139" max="16139" width="13.85546875" customWidth="1"/>
    <col min="16140" max="16140" width="0" hidden="1" customWidth="1"/>
  </cols>
  <sheetData>
    <row r="1" spans="1:12" ht="18">
      <c r="A1" s="1261" t="s">
        <v>0</v>
      </c>
      <c r="B1" s="1261"/>
      <c r="C1" s="1261"/>
      <c r="D1" s="1261"/>
      <c r="E1" s="1261"/>
      <c r="F1" s="1261"/>
      <c r="G1" s="1261"/>
      <c r="H1" s="1261"/>
      <c r="I1" s="1261"/>
      <c r="J1" s="1548" t="s">
        <v>333</v>
      </c>
      <c r="K1" s="1548"/>
    </row>
    <row r="2" spans="1:12" ht="21">
      <c r="A2" s="1262" t="s">
        <v>507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</row>
    <row r="3" spans="1:12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27" customHeight="1">
      <c r="A4" s="1549" t="s">
        <v>861</v>
      </c>
      <c r="B4" s="1549"/>
      <c r="C4" s="1549"/>
      <c r="D4" s="1549"/>
      <c r="E4" s="1549"/>
      <c r="F4" s="1549"/>
      <c r="G4" s="1549"/>
      <c r="H4" s="1549"/>
      <c r="I4" s="1549"/>
      <c r="J4" s="1549"/>
      <c r="K4" s="1549"/>
    </row>
    <row r="5" spans="1:12" ht="15">
      <c r="A5" s="183" t="s">
        <v>163</v>
      </c>
      <c r="B5" s="183"/>
      <c r="C5" s="183"/>
      <c r="D5" s="183"/>
      <c r="E5" s="183"/>
      <c r="F5" s="183"/>
      <c r="G5" s="183"/>
      <c r="H5" s="183"/>
      <c r="I5" s="182"/>
      <c r="J5" s="1260" t="s">
        <v>523</v>
      </c>
      <c r="K5" s="1260"/>
      <c r="L5" s="1260"/>
    </row>
    <row r="6" spans="1:12" ht="27.75" customHeight="1">
      <c r="A6" s="1265" t="s">
        <v>1</v>
      </c>
      <c r="B6" s="1265" t="s">
        <v>2</v>
      </c>
      <c r="C6" s="1265" t="s">
        <v>202</v>
      </c>
      <c r="D6" s="1265" t="s">
        <v>203</v>
      </c>
      <c r="E6" s="1265"/>
      <c r="F6" s="1265"/>
      <c r="G6" s="1265"/>
      <c r="H6" s="1265"/>
      <c r="I6" s="1266" t="s">
        <v>204</v>
      </c>
      <c r="J6" s="1267"/>
      <c r="K6" s="1268"/>
    </row>
    <row r="7" spans="1:12" ht="90" customHeight="1">
      <c r="A7" s="1265"/>
      <c r="B7" s="1265"/>
      <c r="C7" s="1265"/>
      <c r="D7" s="487" t="s">
        <v>205</v>
      </c>
      <c r="E7" s="487" t="s">
        <v>125</v>
      </c>
      <c r="F7" s="487" t="s">
        <v>299</v>
      </c>
      <c r="G7" s="487" t="s">
        <v>206</v>
      </c>
      <c r="H7" s="487" t="s">
        <v>287</v>
      </c>
      <c r="I7" s="487" t="s">
        <v>207</v>
      </c>
      <c r="J7" s="487" t="s">
        <v>208</v>
      </c>
      <c r="K7" s="487" t="s">
        <v>209</v>
      </c>
    </row>
    <row r="8" spans="1:12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  <c r="H8" s="185" t="s">
        <v>171</v>
      </c>
      <c r="I8" s="185" t="s">
        <v>191</v>
      </c>
      <c r="J8" s="185" t="s">
        <v>192</v>
      </c>
      <c r="K8" s="185" t="s">
        <v>193</v>
      </c>
    </row>
    <row r="9" spans="1:12">
      <c r="A9" s="6">
        <v>1</v>
      </c>
      <c r="B9" s="494" t="s">
        <v>444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2">
      <c r="A10" s="6">
        <v>2</v>
      </c>
      <c r="B10" s="494" t="s">
        <v>446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2">
      <c r="A11" s="6">
        <v>3</v>
      </c>
      <c r="B11" s="494" t="s">
        <v>445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2">
      <c r="A12" s="6">
        <v>4</v>
      </c>
      <c r="B12" s="494" t="s">
        <v>447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2">
      <c r="A13" s="6">
        <v>5</v>
      </c>
      <c r="B13" s="494" t="s">
        <v>448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2">
      <c r="A14" s="6">
        <v>6</v>
      </c>
      <c r="B14" s="494" t="s">
        <v>449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2">
      <c r="A15" s="6">
        <v>7</v>
      </c>
      <c r="B15" s="494" t="s">
        <v>450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2">
      <c r="A16" s="6">
        <v>8</v>
      </c>
      <c r="B16" s="494" t="s">
        <v>451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>
      <c r="A17" s="6">
        <v>9</v>
      </c>
      <c r="B17" s="494" t="s">
        <v>452</v>
      </c>
      <c r="C17" s="7">
        <v>2</v>
      </c>
      <c r="D17" s="7">
        <v>861</v>
      </c>
      <c r="E17" s="7">
        <v>70173</v>
      </c>
      <c r="F17" s="7">
        <v>100</v>
      </c>
      <c r="G17" s="7">
        <v>981</v>
      </c>
      <c r="H17" s="7">
        <v>1081</v>
      </c>
      <c r="I17" s="7">
        <v>0</v>
      </c>
      <c r="J17" s="7">
        <v>156.96</v>
      </c>
      <c r="K17" s="7">
        <v>156.96</v>
      </c>
    </row>
    <row r="18" spans="1:11">
      <c r="A18" s="6">
        <v>10</v>
      </c>
      <c r="B18" s="494" t="s">
        <v>453</v>
      </c>
      <c r="C18" s="7">
        <v>1</v>
      </c>
      <c r="D18" s="7">
        <v>65</v>
      </c>
      <c r="E18" s="7">
        <v>13122</v>
      </c>
      <c r="F18" s="7">
        <v>98</v>
      </c>
      <c r="G18" s="7">
        <v>123</v>
      </c>
      <c r="H18" s="7">
        <v>221</v>
      </c>
      <c r="I18" s="7">
        <v>0</v>
      </c>
      <c r="J18" s="7">
        <v>20.29</v>
      </c>
      <c r="K18" s="7">
        <v>0</v>
      </c>
    </row>
    <row r="19" spans="1:11">
      <c r="A19" s="6">
        <v>11</v>
      </c>
      <c r="B19" s="494" t="s">
        <v>454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>
      <c r="A20" s="6">
        <v>12</v>
      </c>
      <c r="B20" s="494" t="s">
        <v>455</v>
      </c>
      <c r="C20" s="7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>
      <c r="A21" s="6">
        <v>13</v>
      </c>
      <c r="B21" s="494" t="s">
        <v>456</v>
      </c>
      <c r="C21" s="7">
        <v>2</v>
      </c>
      <c r="D21" s="7">
        <v>84</v>
      </c>
      <c r="E21" s="7">
        <v>8087</v>
      </c>
      <c r="F21" s="7">
        <v>0</v>
      </c>
      <c r="G21" s="7">
        <v>128</v>
      </c>
      <c r="H21" s="7">
        <v>128</v>
      </c>
      <c r="I21" s="7">
        <v>0</v>
      </c>
      <c r="J21" s="7">
        <v>14.28</v>
      </c>
      <c r="K21" s="7">
        <v>14.28</v>
      </c>
    </row>
    <row r="22" spans="1:11">
      <c r="A22" s="6">
        <v>14</v>
      </c>
      <c r="B22" s="494" t="s">
        <v>457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>
      <c r="A23" s="6">
        <v>15</v>
      </c>
      <c r="B23" s="494" t="s">
        <v>458</v>
      </c>
      <c r="C23" s="7">
        <v>1</v>
      </c>
      <c r="D23" s="7">
        <v>82</v>
      </c>
      <c r="E23" s="7">
        <v>7771</v>
      </c>
      <c r="F23" s="7">
        <v>97</v>
      </c>
      <c r="G23" s="7">
        <v>79</v>
      </c>
      <c r="H23" s="7">
        <v>176</v>
      </c>
      <c r="I23" s="7">
        <v>98.35</v>
      </c>
      <c r="J23" s="7">
        <v>15.8</v>
      </c>
      <c r="K23" s="7">
        <v>114.15</v>
      </c>
    </row>
    <row r="24" spans="1:11">
      <c r="A24" s="6">
        <v>16</v>
      </c>
      <c r="B24" s="494" t="s">
        <v>459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>
      <c r="A25" s="6">
        <v>17</v>
      </c>
      <c r="B25" s="494" t="s">
        <v>460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>
      <c r="A26" s="6">
        <v>18</v>
      </c>
      <c r="B26" s="494" t="s">
        <v>461</v>
      </c>
      <c r="C26" s="7">
        <v>1</v>
      </c>
      <c r="D26" s="7">
        <v>51</v>
      </c>
      <c r="E26" s="7">
        <v>6893</v>
      </c>
      <c r="F26" s="7">
        <v>57</v>
      </c>
      <c r="G26" s="7">
        <v>83</v>
      </c>
      <c r="H26" s="7">
        <v>140</v>
      </c>
      <c r="I26" s="7">
        <v>0</v>
      </c>
      <c r="J26" s="7">
        <v>13.7</v>
      </c>
      <c r="K26" s="7">
        <v>13.7</v>
      </c>
    </row>
    <row r="27" spans="1:11">
      <c r="A27" s="6">
        <v>19</v>
      </c>
      <c r="B27" s="494" t="s">
        <v>462</v>
      </c>
      <c r="C27" s="7">
        <v>1</v>
      </c>
      <c r="D27" s="7">
        <v>541</v>
      </c>
      <c r="E27" s="7">
        <v>39816</v>
      </c>
      <c r="F27" s="7">
        <v>491</v>
      </c>
      <c r="G27" s="7">
        <v>761</v>
      </c>
      <c r="H27" s="7">
        <v>1252</v>
      </c>
      <c r="I27" s="7">
        <v>0</v>
      </c>
      <c r="J27" s="7">
        <v>129.37</v>
      </c>
      <c r="K27" s="7">
        <v>129.37</v>
      </c>
    </row>
    <row r="28" spans="1:11">
      <c r="A28" s="6">
        <v>20</v>
      </c>
      <c r="B28" s="494" t="s">
        <v>463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>
      <c r="A29" s="6">
        <v>21</v>
      </c>
      <c r="B29" s="494" t="s">
        <v>464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>
      <c r="A30" s="6">
        <v>22</v>
      </c>
      <c r="B30" s="494" t="s">
        <v>465</v>
      </c>
      <c r="C30" s="7">
        <v>2</v>
      </c>
      <c r="D30" s="7">
        <v>328</v>
      </c>
      <c r="E30" s="7">
        <v>34096</v>
      </c>
      <c r="F30" s="7">
        <v>93</v>
      </c>
      <c r="G30" s="7">
        <v>385</v>
      </c>
      <c r="H30" s="7">
        <v>478</v>
      </c>
      <c r="I30" s="7">
        <v>18.600000000000001</v>
      </c>
      <c r="J30" s="7">
        <v>77</v>
      </c>
      <c r="K30" s="7">
        <v>95.6</v>
      </c>
    </row>
    <row r="31" spans="1:11">
      <c r="A31" s="6">
        <v>23</v>
      </c>
      <c r="B31" s="494" t="s">
        <v>466</v>
      </c>
      <c r="C31" s="7">
        <v>2</v>
      </c>
      <c r="D31" s="7">
        <v>411</v>
      </c>
      <c r="E31" s="7">
        <v>39710</v>
      </c>
      <c r="F31" s="7">
        <v>95</v>
      </c>
      <c r="G31" s="7">
        <v>460</v>
      </c>
      <c r="H31" s="7">
        <v>555</v>
      </c>
      <c r="I31" s="7">
        <v>0</v>
      </c>
      <c r="J31" s="7">
        <v>75.900000000000006</v>
      </c>
      <c r="K31" s="7">
        <v>75.900000000000006</v>
      </c>
    </row>
    <row r="32" spans="1:11">
      <c r="A32" s="6">
        <v>24</v>
      </c>
      <c r="B32" s="494" t="s">
        <v>489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>
      <c r="A33" s="6">
        <v>25</v>
      </c>
      <c r="B33" s="494" t="s">
        <v>467</v>
      </c>
      <c r="C33" s="7">
        <v>1</v>
      </c>
      <c r="D33" s="7">
        <v>65</v>
      </c>
      <c r="E33" s="7">
        <v>6131</v>
      </c>
      <c r="F33" s="7">
        <v>56</v>
      </c>
      <c r="G33" s="7">
        <v>85</v>
      </c>
      <c r="H33" s="7">
        <v>141</v>
      </c>
      <c r="I33" s="7">
        <v>0</v>
      </c>
      <c r="J33" s="7">
        <v>14.03</v>
      </c>
      <c r="K33" s="7">
        <v>14.03</v>
      </c>
    </row>
    <row r="34" spans="1:11">
      <c r="A34" s="6">
        <v>26</v>
      </c>
      <c r="B34" s="494" t="s">
        <v>468</v>
      </c>
      <c r="C34" s="7">
        <v>2</v>
      </c>
      <c r="D34" s="7">
        <v>102</v>
      </c>
      <c r="E34" s="7">
        <v>11026</v>
      </c>
      <c r="F34" s="7">
        <v>0</v>
      </c>
      <c r="G34" s="7">
        <v>144</v>
      </c>
      <c r="H34" s="7">
        <v>144</v>
      </c>
      <c r="I34" s="7">
        <v>0</v>
      </c>
      <c r="J34" s="7">
        <v>23.76</v>
      </c>
      <c r="K34" s="7">
        <v>23.76</v>
      </c>
    </row>
    <row r="35" spans="1:11">
      <c r="A35" s="6">
        <v>27</v>
      </c>
      <c r="B35" s="494" t="s">
        <v>469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>
      <c r="A36" s="6">
        <v>28</v>
      </c>
      <c r="B36" s="494" t="s">
        <v>470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>
      <c r="A37" s="6">
        <v>29</v>
      </c>
      <c r="B37" s="494" t="s">
        <v>490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>
      <c r="A38" s="6">
        <v>30</v>
      </c>
      <c r="B38" s="494" t="s">
        <v>471</v>
      </c>
      <c r="C38" s="7">
        <v>1</v>
      </c>
      <c r="D38" s="7">
        <v>108</v>
      </c>
      <c r="E38" s="7">
        <v>11945</v>
      </c>
      <c r="F38" s="7">
        <v>117</v>
      </c>
      <c r="G38" s="7">
        <v>162</v>
      </c>
      <c r="H38" s="7">
        <v>279</v>
      </c>
      <c r="I38" s="7">
        <v>0</v>
      </c>
      <c r="J38" s="7">
        <v>29.16</v>
      </c>
      <c r="K38" s="7">
        <v>29.16</v>
      </c>
    </row>
    <row r="39" spans="1:11">
      <c r="A39" s="6">
        <v>31</v>
      </c>
      <c r="B39" s="494" t="s">
        <v>472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>
      <c r="A40" s="6">
        <v>32</v>
      </c>
      <c r="B40" s="494" t="s">
        <v>473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>
      <c r="A41" s="6">
        <v>33</v>
      </c>
      <c r="B41" s="494" t="s">
        <v>474</v>
      </c>
      <c r="C41" s="7">
        <v>1</v>
      </c>
      <c r="D41" s="7">
        <v>72</v>
      </c>
      <c r="E41" s="7">
        <v>6355</v>
      </c>
      <c r="F41" s="7">
        <v>0</v>
      </c>
      <c r="G41" s="7">
        <v>146</v>
      </c>
      <c r="H41" s="7">
        <v>146</v>
      </c>
      <c r="I41" s="7">
        <v>0</v>
      </c>
      <c r="J41" s="7">
        <v>13.62</v>
      </c>
      <c r="K41" s="7">
        <v>13.62</v>
      </c>
    </row>
    <row r="42" spans="1:11">
      <c r="A42" s="6">
        <v>34</v>
      </c>
      <c r="B42" s="494" t="s">
        <v>475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>
      <c r="A43" s="6">
        <v>35</v>
      </c>
      <c r="B43" s="494" t="s">
        <v>476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>
      <c r="A44" s="6">
        <v>36</v>
      </c>
      <c r="B44" s="494" t="s">
        <v>491</v>
      </c>
      <c r="C44" s="7">
        <v>1</v>
      </c>
      <c r="D44" s="7">
        <v>63</v>
      </c>
      <c r="E44" s="7">
        <v>4092</v>
      </c>
      <c r="F44" s="7">
        <v>0</v>
      </c>
      <c r="G44" s="7">
        <v>35</v>
      </c>
      <c r="H44" s="7">
        <v>35</v>
      </c>
      <c r="I44" s="7">
        <v>0</v>
      </c>
      <c r="J44" s="7">
        <v>35</v>
      </c>
      <c r="K44" s="7">
        <v>35</v>
      </c>
    </row>
    <row r="45" spans="1:11">
      <c r="A45" s="6">
        <v>37</v>
      </c>
      <c r="B45" s="494" t="s">
        <v>477</v>
      </c>
      <c r="C45" s="7">
        <v>3</v>
      </c>
      <c r="D45" s="7">
        <v>315</v>
      </c>
      <c r="E45" s="7">
        <v>17532</v>
      </c>
      <c r="F45" s="7">
        <v>244</v>
      </c>
      <c r="G45" s="7">
        <v>319</v>
      </c>
      <c r="H45" s="7">
        <v>563</v>
      </c>
      <c r="I45" s="7">
        <v>0</v>
      </c>
      <c r="J45" s="7">
        <v>52.64</v>
      </c>
      <c r="K45" s="7">
        <v>52.64</v>
      </c>
    </row>
    <row r="46" spans="1:11">
      <c r="A46" s="6">
        <v>38</v>
      </c>
      <c r="B46" s="494" t="s">
        <v>478</v>
      </c>
      <c r="C46" s="7">
        <v>1</v>
      </c>
      <c r="D46" s="7">
        <v>99</v>
      </c>
      <c r="E46" s="7">
        <v>11500</v>
      </c>
      <c r="F46" s="7">
        <v>32</v>
      </c>
      <c r="G46" s="7">
        <v>84</v>
      </c>
      <c r="H46" s="7">
        <v>116</v>
      </c>
      <c r="I46" s="7">
        <v>0</v>
      </c>
      <c r="J46" s="7">
        <v>13.44</v>
      </c>
      <c r="K46" s="7">
        <v>13.44</v>
      </c>
    </row>
    <row r="47" spans="1:11">
      <c r="A47" s="6">
        <v>39</v>
      </c>
      <c r="B47" s="494" t="s">
        <v>479</v>
      </c>
      <c r="C47" s="7">
        <v>1</v>
      </c>
      <c r="D47" s="7">
        <v>102</v>
      </c>
      <c r="E47" s="7">
        <v>6935</v>
      </c>
      <c r="F47" s="7">
        <v>0</v>
      </c>
      <c r="G47" s="7">
        <v>106</v>
      </c>
      <c r="H47" s="7">
        <v>106</v>
      </c>
      <c r="I47" s="7">
        <v>0</v>
      </c>
      <c r="J47" s="7">
        <v>19.079999999999998</v>
      </c>
      <c r="K47" s="7">
        <v>19.079999999999998</v>
      </c>
    </row>
    <row r="48" spans="1:11">
      <c r="A48" s="6">
        <v>40</v>
      </c>
      <c r="B48" s="494" t="s">
        <v>480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>
      <c r="A49" s="6">
        <v>41</v>
      </c>
      <c r="B49" s="494" t="s">
        <v>481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>
      <c r="A50" s="6">
        <v>42</v>
      </c>
      <c r="B50" s="494" t="s">
        <v>482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>
      <c r="A51" s="6">
        <v>43</v>
      </c>
      <c r="B51" s="494" t="s">
        <v>483</v>
      </c>
      <c r="C51" s="7">
        <v>2</v>
      </c>
      <c r="D51" s="7">
        <v>63</v>
      </c>
      <c r="E51" s="7">
        <v>4225</v>
      </c>
      <c r="F51" s="7">
        <v>0</v>
      </c>
      <c r="G51" s="7">
        <v>81</v>
      </c>
      <c r="H51" s="7">
        <v>81</v>
      </c>
      <c r="I51" s="7">
        <v>0</v>
      </c>
      <c r="J51" s="7">
        <v>9.7200000000000006</v>
      </c>
      <c r="K51" s="7">
        <v>9.7200000000000006</v>
      </c>
    </row>
    <row r="52" spans="1:11">
      <c r="A52" s="6">
        <v>44</v>
      </c>
      <c r="B52" s="494" t="s">
        <v>484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>
      <c r="A53" s="6">
        <v>45</v>
      </c>
      <c r="B53" s="494" t="s">
        <v>485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>
      <c r="A54" s="6">
        <v>46</v>
      </c>
      <c r="B54" s="494" t="s">
        <v>486</v>
      </c>
      <c r="C54" s="7">
        <v>4</v>
      </c>
      <c r="D54" s="7">
        <v>79</v>
      </c>
      <c r="E54" s="7">
        <v>3972</v>
      </c>
      <c r="F54" s="7">
        <v>20</v>
      </c>
      <c r="G54" s="7">
        <v>66</v>
      </c>
      <c r="H54" s="7">
        <v>86</v>
      </c>
      <c r="I54" s="7">
        <v>3.4</v>
      </c>
      <c r="J54" s="7">
        <v>11.22</v>
      </c>
      <c r="K54" s="7">
        <v>14.62</v>
      </c>
    </row>
    <row r="55" spans="1:11">
      <c r="A55" s="6">
        <v>47</v>
      </c>
      <c r="B55" s="494" t="s">
        <v>487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>
      <c r="A56" s="6">
        <v>48</v>
      </c>
      <c r="B56" s="494" t="s">
        <v>492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>
      <c r="A57" s="6">
        <v>49</v>
      </c>
      <c r="B57" s="494" t="s">
        <v>493</v>
      </c>
      <c r="C57" s="7">
        <v>3</v>
      </c>
      <c r="D57" s="7">
        <v>152</v>
      </c>
      <c r="E57" s="7">
        <v>14960</v>
      </c>
      <c r="F57" s="7">
        <v>0</v>
      </c>
      <c r="G57" s="7">
        <v>272</v>
      </c>
      <c r="H57" s="7">
        <v>272</v>
      </c>
      <c r="I57" s="7">
        <v>0</v>
      </c>
      <c r="J57" s="7">
        <v>4624</v>
      </c>
      <c r="K57" s="7">
        <v>46.24</v>
      </c>
    </row>
    <row r="58" spans="1:11">
      <c r="A58" s="6">
        <v>50</v>
      </c>
      <c r="B58" s="494" t="s">
        <v>488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>
      <c r="A59" s="6">
        <v>51</v>
      </c>
      <c r="B59" s="494" t="s">
        <v>494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s="687" customFormat="1">
      <c r="A60" s="714" t="s">
        <v>9</v>
      </c>
      <c r="B60" s="709"/>
      <c r="C60" s="709">
        <f>SUM(C9:C59)</f>
        <v>32</v>
      </c>
      <c r="D60" s="709">
        <f t="shared" ref="D60:K60" si="0">SUM(D9:D59)</f>
        <v>3643</v>
      </c>
      <c r="E60" s="709">
        <f t="shared" si="0"/>
        <v>318341</v>
      </c>
      <c r="F60" s="709">
        <f t="shared" si="0"/>
        <v>1500</v>
      </c>
      <c r="G60" s="709">
        <f t="shared" si="0"/>
        <v>4500</v>
      </c>
      <c r="H60" s="709">
        <f t="shared" si="0"/>
        <v>6000</v>
      </c>
      <c r="I60" s="709">
        <f t="shared" si="0"/>
        <v>120.35</v>
      </c>
      <c r="J60" s="709">
        <f t="shared" si="0"/>
        <v>5348.97</v>
      </c>
      <c r="K60" s="709">
        <f t="shared" si="0"/>
        <v>871.27</v>
      </c>
    </row>
    <row r="62" spans="1:11">
      <c r="A62" s="11" t="s">
        <v>300</v>
      </c>
    </row>
    <row r="64" spans="1:11">
      <c r="A64" s="522"/>
      <c r="B64" s="522"/>
      <c r="C64" s="522"/>
      <c r="D64" s="522"/>
      <c r="I64" s="1362" t="s">
        <v>6</v>
      </c>
      <c r="J64" s="1362"/>
      <c r="K64" s="1362"/>
    </row>
    <row r="65" spans="1:12" ht="15" customHeight="1">
      <c r="A65" s="522"/>
      <c r="B65" s="522"/>
      <c r="C65" s="522"/>
      <c r="D65" s="522"/>
      <c r="I65" s="1362" t="s">
        <v>7</v>
      </c>
      <c r="J65" s="1362"/>
      <c r="K65" s="1362"/>
      <c r="L65" s="671"/>
    </row>
    <row r="66" spans="1:12" ht="15" customHeight="1">
      <c r="A66" s="522"/>
      <c r="B66" s="522"/>
      <c r="C66" s="522"/>
      <c r="D66" s="522"/>
      <c r="I66" s="1362" t="s">
        <v>56</v>
      </c>
      <c r="J66" s="1362"/>
      <c r="K66" s="1362"/>
      <c r="L66" s="671"/>
    </row>
    <row r="67" spans="1:12">
      <c r="A67" s="522" t="s">
        <v>5</v>
      </c>
      <c r="C67" s="522"/>
      <c r="D67" s="522"/>
      <c r="I67" s="1499" t="s">
        <v>55</v>
      </c>
      <c r="J67" s="1499"/>
      <c r="K67" s="524"/>
    </row>
  </sheetData>
  <mergeCells count="14">
    <mergeCell ref="I64:K64"/>
    <mergeCell ref="I65:K65"/>
    <mergeCell ref="I66:K66"/>
    <mergeCell ref="I67:J67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topLeftCell="A16" zoomScale="80" zoomScaleSheetLayoutView="80" workbookViewId="0">
      <selection activeCell="Q60" sqref="Q60"/>
    </sheetView>
  </sheetViews>
  <sheetFormatPr defaultRowHeight="12.75"/>
  <cols>
    <col min="1" max="1" width="7.85546875" customWidth="1"/>
    <col min="2" max="2" width="21.5703125" customWidth="1"/>
    <col min="3" max="3" width="5.5703125" customWidth="1"/>
    <col min="4" max="4" width="24.1406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  <col min="257" max="257" width="7.85546875" customWidth="1"/>
    <col min="258" max="258" width="21.5703125" customWidth="1"/>
    <col min="259" max="259" width="5.5703125" customWidth="1"/>
    <col min="260" max="260" width="24.140625" customWidth="1"/>
    <col min="263" max="263" width="12.28515625" customWidth="1"/>
    <col min="264" max="264" width="11.5703125" customWidth="1"/>
    <col min="265" max="268" width="10.42578125" customWidth="1"/>
    <col min="269" max="269" width="11" customWidth="1"/>
    <col min="270" max="270" width="10" customWidth="1"/>
    <col min="271" max="271" width="11.85546875" customWidth="1"/>
    <col min="513" max="513" width="7.85546875" customWidth="1"/>
    <col min="514" max="514" width="21.5703125" customWidth="1"/>
    <col min="515" max="515" width="5.5703125" customWidth="1"/>
    <col min="516" max="516" width="24.140625" customWidth="1"/>
    <col min="519" max="519" width="12.28515625" customWidth="1"/>
    <col min="520" max="520" width="11.5703125" customWidth="1"/>
    <col min="521" max="524" width="10.42578125" customWidth="1"/>
    <col min="525" max="525" width="11" customWidth="1"/>
    <col min="526" max="526" width="10" customWidth="1"/>
    <col min="527" max="527" width="11.85546875" customWidth="1"/>
    <col min="769" max="769" width="7.85546875" customWidth="1"/>
    <col min="770" max="770" width="21.5703125" customWidth="1"/>
    <col min="771" max="771" width="5.5703125" customWidth="1"/>
    <col min="772" max="772" width="24.140625" customWidth="1"/>
    <col min="775" max="775" width="12.28515625" customWidth="1"/>
    <col min="776" max="776" width="11.5703125" customWidth="1"/>
    <col min="777" max="780" width="10.42578125" customWidth="1"/>
    <col min="781" max="781" width="11" customWidth="1"/>
    <col min="782" max="782" width="10" customWidth="1"/>
    <col min="783" max="783" width="11.85546875" customWidth="1"/>
    <col min="1025" max="1025" width="7.85546875" customWidth="1"/>
    <col min="1026" max="1026" width="21.5703125" customWidth="1"/>
    <col min="1027" max="1027" width="5.5703125" customWidth="1"/>
    <col min="1028" max="1028" width="24.140625" customWidth="1"/>
    <col min="1031" max="1031" width="12.28515625" customWidth="1"/>
    <col min="1032" max="1032" width="11.5703125" customWidth="1"/>
    <col min="1033" max="1036" width="10.42578125" customWidth="1"/>
    <col min="1037" max="1037" width="11" customWidth="1"/>
    <col min="1038" max="1038" width="10" customWidth="1"/>
    <col min="1039" max="1039" width="11.85546875" customWidth="1"/>
    <col min="1281" max="1281" width="7.85546875" customWidth="1"/>
    <col min="1282" max="1282" width="21.5703125" customWidth="1"/>
    <col min="1283" max="1283" width="5.5703125" customWidth="1"/>
    <col min="1284" max="1284" width="24.140625" customWidth="1"/>
    <col min="1287" max="1287" width="12.28515625" customWidth="1"/>
    <col min="1288" max="1288" width="11.5703125" customWidth="1"/>
    <col min="1289" max="1292" width="10.42578125" customWidth="1"/>
    <col min="1293" max="1293" width="11" customWidth="1"/>
    <col min="1294" max="1294" width="10" customWidth="1"/>
    <col min="1295" max="1295" width="11.85546875" customWidth="1"/>
    <col min="1537" max="1537" width="7.85546875" customWidth="1"/>
    <col min="1538" max="1538" width="21.5703125" customWidth="1"/>
    <col min="1539" max="1539" width="5.5703125" customWidth="1"/>
    <col min="1540" max="1540" width="24.140625" customWidth="1"/>
    <col min="1543" max="1543" width="12.28515625" customWidth="1"/>
    <col min="1544" max="1544" width="11.5703125" customWidth="1"/>
    <col min="1545" max="1548" width="10.42578125" customWidth="1"/>
    <col min="1549" max="1549" width="11" customWidth="1"/>
    <col min="1550" max="1550" width="10" customWidth="1"/>
    <col min="1551" max="1551" width="11.85546875" customWidth="1"/>
    <col min="1793" max="1793" width="7.85546875" customWidth="1"/>
    <col min="1794" max="1794" width="21.5703125" customWidth="1"/>
    <col min="1795" max="1795" width="5.5703125" customWidth="1"/>
    <col min="1796" max="1796" width="24.140625" customWidth="1"/>
    <col min="1799" max="1799" width="12.28515625" customWidth="1"/>
    <col min="1800" max="1800" width="11.5703125" customWidth="1"/>
    <col min="1801" max="1804" width="10.42578125" customWidth="1"/>
    <col min="1805" max="1805" width="11" customWidth="1"/>
    <col min="1806" max="1806" width="10" customWidth="1"/>
    <col min="1807" max="1807" width="11.85546875" customWidth="1"/>
    <col min="2049" max="2049" width="7.85546875" customWidth="1"/>
    <col min="2050" max="2050" width="21.5703125" customWidth="1"/>
    <col min="2051" max="2051" width="5.5703125" customWidth="1"/>
    <col min="2052" max="2052" width="24.140625" customWidth="1"/>
    <col min="2055" max="2055" width="12.28515625" customWidth="1"/>
    <col min="2056" max="2056" width="11.5703125" customWidth="1"/>
    <col min="2057" max="2060" width="10.42578125" customWidth="1"/>
    <col min="2061" max="2061" width="11" customWidth="1"/>
    <col min="2062" max="2062" width="10" customWidth="1"/>
    <col min="2063" max="2063" width="11.85546875" customWidth="1"/>
    <col min="2305" max="2305" width="7.85546875" customWidth="1"/>
    <col min="2306" max="2306" width="21.5703125" customWidth="1"/>
    <col min="2307" max="2307" width="5.5703125" customWidth="1"/>
    <col min="2308" max="2308" width="24.140625" customWidth="1"/>
    <col min="2311" max="2311" width="12.28515625" customWidth="1"/>
    <col min="2312" max="2312" width="11.5703125" customWidth="1"/>
    <col min="2313" max="2316" width="10.42578125" customWidth="1"/>
    <col min="2317" max="2317" width="11" customWidth="1"/>
    <col min="2318" max="2318" width="10" customWidth="1"/>
    <col min="2319" max="2319" width="11.85546875" customWidth="1"/>
    <col min="2561" max="2561" width="7.85546875" customWidth="1"/>
    <col min="2562" max="2562" width="21.5703125" customWidth="1"/>
    <col min="2563" max="2563" width="5.5703125" customWidth="1"/>
    <col min="2564" max="2564" width="24.140625" customWidth="1"/>
    <col min="2567" max="2567" width="12.28515625" customWidth="1"/>
    <col min="2568" max="2568" width="11.5703125" customWidth="1"/>
    <col min="2569" max="2572" width="10.42578125" customWidth="1"/>
    <col min="2573" max="2573" width="11" customWidth="1"/>
    <col min="2574" max="2574" width="10" customWidth="1"/>
    <col min="2575" max="2575" width="11.85546875" customWidth="1"/>
    <col min="2817" max="2817" width="7.85546875" customWidth="1"/>
    <col min="2818" max="2818" width="21.5703125" customWidth="1"/>
    <col min="2819" max="2819" width="5.5703125" customWidth="1"/>
    <col min="2820" max="2820" width="24.140625" customWidth="1"/>
    <col min="2823" max="2823" width="12.28515625" customWidth="1"/>
    <col min="2824" max="2824" width="11.5703125" customWidth="1"/>
    <col min="2825" max="2828" width="10.42578125" customWidth="1"/>
    <col min="2829" max="2829" width="11" customWidth="1"/>
    <col min="2830" max="2830" width="10" customWidth="1"/>
    <col min="2831" max="2831" width="11.85546875" customWidth="1"/>
    <col min="3073" max="3073" width="7.85546875" customWidth="1"/>
    <col min="3074" max="3074" width="21.5703125" customWidth="1"/>
    <col min="3075" max="3075" width="5.5703125" customWidth="1"/>
    <col min="3076" max="3076" width="24.140625" customWidth="1"/>
    <col min="3079" max="3079" width="12.28515625" customWidth="1"/>
    <col min="3080" max="3080" width="11.5703125" customWidth="1"/>
    <col min="3081" max="3084" width="10.42578125" customWidth="1"/>
    <col min="3085" max="3085" width="11" customWidth="1"/>
    <col min="3086" max="3086" width="10" customWidth="1"/>
    <col min="3087" max="3087" width="11.85546875" customWidth="1"/>
    <col min="3329" max="3329" width="7.85546875" customWidth="1"/>
    <col min="3330" max="3330" width="21.5703125" customWidth="1"/>
    <col min="3331" max="3331" width="5.5703125" customWidth="1"/>
    <col min="3332" max="3332" width="24.140625" customWidth="1"/>
    <col min="3335" max="3335" width="12.28515625" customWidth="1"/>
    <col min="3336" max="3336" width="11.5703125" customWidth="1"/>
    <col min="3337" max="3340" width="10.42578125" customWidth="1"/>
    <col min="3341" max="3341" width="11" customWidth="1"/>
    <col min="3342" max="3342" width="10" customWidth="1"/>
    <col min="3343" max="3343" width="11.85546875" customWidth="1"/>
    <col min="3585" max="3585" width="7.85546875" customWidth="1"/>
    <col min="3586" max="3586" width="21.5703125" customWidth="1"/>
    <col min="3587" max="3587" width="5.5703125" customWidth="1"/>
    <col min="3588" max="3588" width="24.140625" customWidth="1"/>
    <col min="3591" max="3591" width="12.28515625" customWidth="1"/>
    <col min="3592" max="3592" width="11.5703125" customWidth="1"/>
    <col min="3593" max="3596" width="10.42578125" customWidth="1"/>
    <col min="3597" max="3597" width="11" customWidth="1"/>
    <col min="3598" max="3598" width="10" customWidth="1"/>
    <col min="3599" max="3599" width="11.85546875" customWidth="1"/>
    <col min="3841" max="3841" width="7.85546875" customWidth="1"/>
    <col min="3842" max="3842" width="21.5703125" customWidth="1"/>
    <col min="3843" max="3843" width="5.5703125" customWidth="1"/>
    <col min="3844" max="3844" width="24.140625" customWidth="1"/>
    <col min="3847" max="3847" width="12.28515625" customWidth="1"/>
    <col min="3848" max="3848" width="11.5703125" customWidth="1"/>
    <col min="3849" max="3852" width="10.42578125" customWidth="1"/>
    <col min="3853" max="3853" width="11" customWidth="1"/>
    <col min="3854" max="3854" width="10" customWidth="1"/>
    <col min="3855" max="3855" width="11.85546875" customWidth="1"/>
    <col min="4097" max="4097" width="7.85546875" customWidth="1"/>
    <col min="4098" max="4098" width="21.5703125" customWidth="1"/>
    <col min="4099" max="4099" width="5.5703125" customWidth="1"/>
    <col min="4100" max="4100" width="24.140625" customWidth="1"/>
    <col min="4103" max="4103" width="12.28515625" customWidth="1"/>
    <col min="4104" max="4104" width="11.5703125" customWidth="1"/>
    <col min="4105" max="4108" width="10.42578125" customWidth="1"/>
    <col min="4109" max="4109" width="11" customWidth="1"/>
    <col min="4110" max="4110" width="10" customWidth="1"/>
    <col min="4111" max="4111" width="11.85546875" customWidth="1"/>
    <col min="4353" max="4353" width="7.85546875" customWidth="1"/>
    <col min="4354" max="4354" width="21.5703125" customWidth="1"/>
    <col min="4355" max="4355" width="5.5703125" customWidth="1"/>
    <col min="4356" max="4356" width="24.140625" customWidth="1"/>
    <col min="4359" max="4359" width="12.28515625" customWidth="1"/>
    <col min="4360" max="4360" width="11.5703125" customWidth="1"/>
    <col min="4361" max="4364" width="10.42578125" customWidth="1"/>
    <col min="4365" max="4365" width="11" customWidth="1"/>
    <col min="4366" max="4366" width="10" customWidth="1"/>
    <col min="4367" max="4367" width="11.85546875" customWidth="1"/>
    <col min="4609" max="4609" width="7.85546875" customWidth="1"/>
    <col min="4610" max="4610" width="21.5703125" customWidth="1"/>
    <col min="4611" max="4611" width="5.5703125" customWidth="1"/>
    <col min="4612" max="4612" width="24.140625" customWidth="1"/>
    <col min="4615" max="4615" width="12.28515625" customWidth="1"/>
    <col min="4616" max="4616" width="11.5703125" customWidth="1"/>
    <col min="4617" max="4620" width="10.42578125" customWidth="1"/>
    <col min="4621" max="4621" width="11" customWidth="1"/>
    <col min="4622" max="4622" width="10" customWidth="1"/>
    <col min="4623" max="4623" width="11.85546875" customWidth="1"/>
    <col min="4865" max="4865" width="7.85546875" customWidth="1"/>
    <col min="4866" max="4866" width="21.5703125" customWidth="1"/>
    <col min="4867" max="4867" width="5.5703125" customWidth="1"/>
    <col min="4868" max="4868" width="24.140625" customWidth="1"/>
    <col min="4871" max="4871" width="12.28515625" customWidth="1"/>
    <col min="4872" max="4872" width="11.5703125" customWidth="1"/>
    <col min="4873" max="4876" width="10.42578125" customWidth="1"/>
    <col min="4877" max="4877" width="11" customWidth="1"/>
    <col min="4878" max="4878" width="10" customWidth="1"/>
    <col min="4879" max="4879" width="11.85546875" customWidth="1"/>
    <col min="5121" max="5121" width="7.85546875" customWidth="1"/>
    <col min="5122" max="5122" width="21.5703125" customWidth="1"/>
    <col min="5123" max="5123" width="5.5703125" customWidth="1"/>
    <col min="5124" max="5124" width="24.140625" customWidth="1"/>
    <col min="5127" max="5127" width="12.28515625" customWidth="1"/>
    <col min="5128" max="5128" width="11.5703125" customWidth="1"/>
    <col min="5129" max="5132" width="10.42578125" customWidth="1"/>
    <col min="5133" max="5133" width="11" customWidth="1"/>
    <col min="5134" max="5134" width="10" customWidth="1"/>
    <col min="5135" max="5135" width="11.85546875" customWidth="1"/>
    <col min="5377" max="5377" width="7.85546875" customWidth="1"/>
    <col min="5378" max="5378" width="21.5703125" customWidth="1"/>
    <col min="5379" max="5379" width="5.5703125" customWidth="1"/>
    <col min="5380" max="5380" width="24.140625" customWidth="1"/>
    <col min="5383" max="5383" width="12.28515625" customWidth="1"/>
    <col min="5384" max="5384" width="11.5703125" customWidth="1"/>
    <col min="5385" max="5388" width="10.42578125" customWidth="1"/>
    <col min="5389" max="5389" width="11" customWidth="1"/>
    <col min="5390" max="5390" width="10" customWidth="1"/>
    <col min="5391" max="5391" width="11.85546875" customWidth="1"/>
    <col min="5633" max="5633" width="7.85546875" customWidth="1"/>
    <col min="5634" max="5634" width="21.5703125" customWidth="1"/>
    <col min="5635" max="5635" width="5.5703125" customWidth="1"/>
    <col min="5636" max="5636" width="24.140625" customWidth="1"/>
    <col min="5639" max="5639" width="12.28515625" customWidth="1"/>
    <col min="5640" max="5640" width="11.5703125" customWidth="1"/>
    <col min="5641" max="5644" width="10.42578125" customWidth="1"/>
    <col min="5645" max="5645" width="11" customWidth="1"/>
    <col min="5646" max="5646" width="10" customWidth="1"/>
    <col min="5647" max="5647" width="11.85546875" customWidth="1"/>
    <col min="5889" max="5889" width="7.85546875" customWidth="1"/>
    <col min="5890" max="5890" width="21.5703125" customWidth="1"/>
    <col min="5891" max="5891" width="5.5703125" customWidth="1"/>
    <col min="5892" max="5892" width="24.140625" customWidth="1"/>
    <col min="5895" max="5895" width="12.28515625" customWidth="1"/>
    <col min="5896" max="5896" width="11.5703125" customWidth="1"/>
    <col min="5897" max="5900" width="10.42578125" customWidth="1"/>
    <col min="5901" max="5901" width="11" customWidth="1"/>
    <col min="5902" max="5902" width="10" customWidth="1"/>
    <col min="5903" max="5903" width="11.85546875" customWidth="1"/>
    <col min="6145" max="6145" width="7.85546875" customWidth="1"/>
    <col min="6146" max="6146" width="21.5703125" customWidth="1"/>
    <col min="6147" max="6147" width="5.5703125" customWidth="1"/>
    <col min="6148" max="6148" width="24.140625" customWidth="1"/>
    <col min="6151" max="6151" width="12.28515625" customWidth="1"/>
    <col min="6152" max="6152" width="11.5703125" customWidth="1"/>
    <col min="6153" max="6156" width="10.42578125" customWidth="1"/>
    <col min="6157" max="6157" width="11" customWidth="1"/>
    <col min="6158" max="6158" width="10" customWidth="1"/>
    <col min="6159" max="6159" width="11.85546875" customWidth="1"/>
    <col min="6401" max="6401" width="7.85546875" customWidth="1"/>
    <col min="6402" max="6402" width="21.5703125" customWidth="1"/>
    <col min="6403" max="6403" width="5.5703125" customWidth="1"/>
    <col min="6404" max="6404" width="24.140625" customWidth="1"/>
    <col min="6407" max="6407" width="12.28515625" customWidth="1"/>
    <col min="6408" max="6408" width="11.5703125" customWidth="1"/>
    <col min="6409" max="6412" width="10.42578125" customWidth="1"/>
    <col min="6413" max="6413" width="11" customWidth="1"/>
    <col min="6414" max="6414" width="10" customWidth="1"/>
    <col min="6415" max="6415" width="11.85546875" customWidth="1"/>
    <col min="6657" max="6657" width="7.85546875" customWidth="1"/>
    <col min="6658" max="6658" width="21.5703125" customWidth="1"/>
    <col min="6659" max="6659" width="5.5703125" customWidth="1"/>
    <col min="6660" max="6660" width="24.140625" customWidth="1"/>
    <col min="6663" max="6663" width="12.28515625" customWidth="1"/>
    <col min="6664" max="6664" width="11.5703125" customWidth="1"/>
    <col min="6665" max="6668" width="10.42578125" customWidth="1"/>
    <col min="6669" max="6669" width="11" customWidth="1"/>
    <col min="6670" max="6670" width="10" customWidth="1"/>
    <col min="6671" max="6671" width="11.85546875" customWidth="1"/>
    <col min="6913" max="6913" width="7.85546875" customWidth="1"/>
    <col min="6914" max="6914" width="21.5703125" customWidth="1"/>
    <col min="6915" max="6915" width="5.5703125" customWidth="1"/>
    <col min="6916" max="6916" width="24.140625" customWidth="1"/>
    <col min="6919" max="6919" width="12.28515625" customWidth="1"/>
    <col min="6920" max="6920" width="11.5703125" customWidth="1"/>
    <col min="6921" max="6924" width="10.42578125" customWidth="1"/>
    <col min="6925" max="6925" width="11" customWidth="1"/>
    <col min="6926" max="6926" width="10" customWidth="1"/>
    <col min="6927" max="6927" width="11.85546875" customWidth="1"/>
    <col min="7169" max="7169" width="7.85546875" customWidth="1"/>
    <col min="7170" max="7170" width="21.5703125" customWidth="1"/>
    <col min="7171" max="7171" width="5.5703125" customWidth="1"/>
    <col min="7172" max="7172" width="24.140625" customWidth="1"/>
    <col min="7175" max="7175" width="12.28515625" customWidth="1"/>
    <col min="7176" max="7176" width="11.5703125" customWidth="1"/>
    <col min="7177" max="7180" width="10.42578125" customWidth="1"/>
    <col min="7181" max="7181" width="11" customWidth="1"/>
    <col min="7182" max="7182" width="10" customWidth="1"/>
    <col min="7183" max="7183" width="11.85546875" customWidth="1"/>
    <col min="7425" max="7425" width="7.85546875" customWidth="1"/>
    <col min="7426" max="7426" width="21.5703125" customWidth="1"/>
    <col min="7427" max="7427" width="5.5703125" customWidth="1"/>
    <col min="7428" max="7428" width="24.140625" customWidth="1"/>
    <col min="7431" max="7431" width="12.28515625" customWidth="1"/>
    <col min="7432" max="7432" width="11.5703125" customWidth="1"/>
    <col min="7433" max="7436" width="10.42578125" customWidth="1"/>
    <col min="7437" max="7437" width="11" customWidth="1"/>
    <col min="7438" max="7438" width="10" customWidth="1"/>
    <col min="7439" max="7439" width="11.85546875" customWidth="1"/>
    <col min="7681" max="7681" width="7.85546875" customWidth="1"/>
    <col min="7682" max="7682" width="21.5703125" customWidth="1"/>
    <col min="7683" max="7683" width="5.5703125" customWidth="1"/>
    <col min="7684" max="7684" width="24.140625" customWidth="1"/>
    <col min="7687" max="7687" width="12.28515625" customWidth="1"/>
    <col min="7688" max="7688" width="11.5703125" customWidth="1"/>
    <col min="7689" max="7692" width="10.42578125" customWidth="1"/>
    <col min="7693" max="7693" width="11" customWidth="1"/>
    <col min="7694" max="7694" width="10" customWidth="1"/>
    <col min="7695" max="7695" width="11.85546875" customWidth="1"/>
    <col min="7937" max="7937" width="7.85546875" customWidth="1"/>
    <col min="7938" max="7938" width="21.5703125" customWidth="1"/>
    <col min="7939" max="7939" width="5.5703125" customWidth="1"/>
    <col min="7940" max="7940" width="24.140625" customWidth="1"/>
    <col min="7943" max="7943" width="12.28515625" customWidth="1"/>
    <col min="7944" max="7944" width="11.5703125" customWidth="1"/>
    <col min="7945" max="7948" width="10.42578125" customWidth="1"/>
    <col min="7949" max="7949" width="11" customWidth="1"/>
    <col min="7950" max="7950" width="10" customWidth="1"/>
    <col min="7951" max="7951" width="11.85546875" customWidth="1"/>
    <col min="8193" max="8193" width="7.85546875" customWidth="1"/>
    <col min="8194" max="8194" width="21.5703125" customWidth="1"/>
    <col min="8195" max="8195" width="5.5703125" customWidth="1"/>
    <col min="8196" max="8196" width="24.140625" customWidth="1"/>
    <col min="8199" max="8199" width="12.28515625" customWidth="1"/>
    <col min="8200" max="8200" width="11.5703125" customWidth="1"/>
    <col min="8201" max="8204" width="10.42578125" customWidth="1"/>
    <col min="8205" max="8205" width="11" customWidth="1"/>
    <col min="8206" max="8206" width="10" customWidth="1"/>
    <col min="8207" max="8207" width="11.85546875" customWidth="1"/>
    <col min="8449" max="8449" width="7.85546875" customWidth="1"/>
    <col min="8450" max="8450" width="21.5703125" customWidth="1"/>
    <col min="8451" max="8451" width="5.5703125" customWidth="1"/>
    <col min="8452" max="8452" width="24.140625" customWidth="1"/>
    <col min="8455" max="8455" width="12.28515625" customWidth="1"/>
    <col min="8456" max="8456" width="11.5703125" customWidth="1"/>
    <col min="8457" max="8460" width="10.42578125" customWidth="1"/>
    <col min="8461" max="8461" width="11" customWidth="1"/>
    <col min="8462" max="8462" width="10" customWidth="1"/>
    <col min="8463" max="8463" width="11.85546875" customWidth="1"/>
    <col min="8705" max="8705" width="7.85546875" customWidth="1"/>
    <col min="8706" max="8706" width="21.5703125" customWidth="1"/>
    <col min="8707" max="8707" width="5.5703125" customWidth="1"/>
    <col min="8708" max="8708" width="24.140625" customWidth="1"/>
    <col min="8711" max="8711" width="12.28515625" customWidth="1"/>
    <col min="8712" max="8712" width="11.5703125" customWidth="1"/>
    <col min="8713" max="8716" width="10.42578125" customWidth="1"/>
    <col min="8717" max="8717" width="11" customWidth="1"/>
    <col min="8718" max="8718" width="10" customWidth="1"/>
    <col min="8719" max="8719" width="11.85546875" customWidth="1"/>
    <col min="8961" max="8961" width="7.85546875" customWidth="1"/>
    <col min="8962" max="8962" width="21.5703125" customWidth="1"/>
    <col min="8963" max="8963" width="5.5703125" customWidth="1"/>
    <col min="8964" max="8964" width="24.140625" customWidth="1"/>
    <col min="8967" max="8967" width="12.28515625" customWidth="1"/>
    <col min="8968" max="8968" width="11.5703125" customWidth="1"/>
    <col min="8969" max="8972" width="10.42578125" customWidth="1"/>
    <col min="8973" max="8973" width="11" customWidth="1"/>
    <col min="8974" max="8974" width="10" customWidth="1"/>
    <col min="8975" max="8975" width="11.85546875" customWidth="1"/>
    <col min="9217" max="9217" width="7.85546875" customWidth="1"/>
    <col min="9218" max="9218" width="21.5703125" customWidth="1"/>
    <col min="9219" max="9219" width="5.5703125" customWidth="1"/>
    <col min="9220" max="9220" width="24.140625" customWidth="1"/>
    <col min="9223" max="9223" width="12.28515625" customWidth="1"/>
    <col min="9224" max="9224" width="11.5703125" customWidth="1"/>
    <col min="9225" max="9228" width="10.42578125" customWidth="1"/>
    <col min="9229" max="9229" width="11" customWidth="1"/>
    <col min="9230" max="9230" width="10" customWidth="1"/>
    <col min="9231" max="9231" width="11.85546875" customWidth="1"/>
    <col min="9473" max="9473" width="7.85546875" customWidth="1"/>
    <col min="9474" max="9474" width="21.5703125" customWidth="1"/>
    <col min="9475" max="9475" width="5.5703125" customWidth="1"/>
    <col min="9476" max="9476" width="24.140625" customWidth="1"/>
    <col min="9479" max="9479" width="12.28515625" customWidth="1"/>
    <col min="9480" max="9480" width="11.5703125" customWidth="1"/>
    <col min="9481" max="9484" width="10.42578125" customWidth="1"/>
    <col min="9485" max="9485" width="11" customWidth="1"/>
    <col min="9486" max="9486" width="10" customWidth="1"/>
    <col min="9487" max="9487" width="11.85546875" customWidth="1"/>
    <col min="9729" max="9729" width="7.85546875" customWidth="1"/>
    <col min="9730" max="9730" width="21.5703125" customWidth="1"/>
    <col min="9731" max="9731" width="5.5703125" customWidth="1"/>
    <col min="9732" max="9732" width="24.140625" customWidth="1"/>
    <col min="9735" max="9735" width="12.28515625" customWidth="1"/>
    <col min="9736" max="9736" width="11.5703125" customWidth="1"/>
    <col min="9737" max="9740" width="10.42578125" customWidth="1"/>
    <col min="9741" max="9741" width="11" customWidth="1"/>
    <col min="9742" max="9742" width="10" customWidth="1"/>
    <col min="9743" max="9743" width="11.85546875" customWidth="1"/>
    <col min="9985" max="9985" width="7.85546875" customWidth="1"/>
    <col min="9986" max="9986" width="21.5703125" customWidth="1"/>
    <col min="9987" max="9987" width="5.5703125" customWidth="1"/>
    <col min="9988" max="9988" width="24.140625" customWidth="1"/>
    <col min="9991" max="9991" width="12.28515625" customWidth="1"/>
    <col min="9992" max="9992" width="11.5703125" customWidth="1"/>
    <col min="9993" max="9996" width="10.42578125" customWidth="1"/>
    <col min="9997" max="9997" width="11" customWidth="1"/>
    <col min="9998" max="9998" width="10" customWidth="1"/>
    <col min="9999" max="9999" width="11.85546875" customWidth="1"/>
    <col min="10241" max="10241" width="7.85546875" customWidth="1"/>
    <col min="10242" max="10242" width="21.5703125" customWidth="1"/>
    <col min="10243" max="10243" width="5.5703125" customWidth="1"/>
    <col min="10244" max="10244" width="24.140625" customWidth="1"/>
    <col min="10247" max="10247" width="12.28515625" customWidth="1"/>
    <col min="10248" max="10248" width="11.5703125" customWidth="1"/>
    <col min="10249" max="10252" width="10.42578125" customWidth="1"/>
    <col min="10253" max="10253" width="11" customWidth="1"/>
    <col min="10254" max="10254" width="10" customWidth="1"/>
    <col min="10255" max="10255" width="11.85546875" customWidth="1"/>
    <col min="10497" max="10497" width="7.85546875" customWidth="1"/>
    <col min="10498" max="10498" width="21.5703125" customWidth="1"/>
    <col min="10499" max="10499" width="5.5703125" customWidth="1"/>
    <col min="10500" max="10500" width="24.140625" customWidth="1"/>
    <col min="10503" max="10503" width="12.28515625" customWidth="1"/>
    <col min="10504" max="10504" width="11.5703125" customWidth="1"/>
    <col min="10505" max="10508" width="10.42578125" customWidth="1"/>
    <col min="10509" max="10509" width="11" customWidth="1"/>
    <col min="10510" max="10510" width="10" customWidth="1"/>
    <col min="10511" max="10511" width="11.85546875" customWidth="1"/>
    <col min="10753" max="10753" width="7.85546875" customWidth="1"/>
    <col min="10754" max="10754" width="21.5703125" customWidth="1"/>
    <col min="10755" max="10755" width="5.5703125" customWidth="1"/>
    <col min="10756" max="10756" width="24.140625" customWidth="1"/>
    <col min="10759" max="10759" width="12.28515625" customWidth="1"/>
    <col min="10760" max="10760" width="11.5703125" customWidth="1"/>
    <col min="10761" max="10764" width="10.42578125" customWidth="1"/>
    <col min="10765" max="10765" width="11" customWidth="1"/>
    <col min="10766" max="10766" width="10" customWidth="1"/>
    <col min="10767" max="10767" width="11.85546875" customWidth="1"/>
    <col min="11009" max="11009" width="7.85546875" customWidth="1"/>
    <col min="11010" max="11010" width="21.5703125" customWidth="1"/>
    <col min="11011" max="11011" width="5.5703125" customWidth="1"/>
    <col min="11012" max="11012" width="24.140625" customWidth="1"/>
    <col min="11015" max="11015" width="12.28515625" customWidth="1"/>
    <col min="11016" max="11016" width="11.5703125" customWidth="1"/>
    <col min="11017" max="11020" width="10.42578125" customWidth="1"/>
    <col min="11021" max="11021" width="11" customWidth="1"/>
    <col min="11022" max="11022" width="10" customWidth="1"/>
    <col min="11023" max="11023" width="11.85546875" customWidth="1"/>
    <col min="11265" max="11265" width="7.85546875" customWidth="1"/>
    <col min="11266" max="11266" width="21.5703125" customWidth="1"/>
    <col min="11267" max="11267" width="5.5703125" customWidth="1"/>
    <col min="11268" max="11268" width="24.140625" customWidth="1"/>
    <col min="11271" max="11271" width="12.28515625" customWidth="1"/>
    <col min="11272" max="11272" width="11.5703125" customWidth="1"/>
    <col min="11273" max="11276" width="10.42578125" customWidth="1"/>
    <col min="11277" max="11277" width="11" customWidth="1"/>
    <col min="11278" max="11278" width="10" customWidth="1"/>
    <col min="11279" max="11279" width="11.85546875" customWidth="1"/>
    <col min="11521" max="11521" width="7.85546875" customWidth="1"/>
    <col min="11522" max="11522" width="21.5703125" customWidth="1"/>
    <col min="11523" max="11523" width="5.5703125" customWidth="1"/>
    <col min="11524" max="11524" width="24.140625" customWidth="1"/>
    <col min="11527" max="11527" width="12.28515625" customWidth="1"/>
    <col min="11528" max="11528" width="11.5703125" customWidth="1"/>
    <col min="11529" max="11532" width="10.42578125" customWidth="1"/>
    <col min="11533" max="11533" width="11" customWidth="1"/>
    <col min="11534" max="11534" width="10" customWidth="1"/>
    <col min="11535" max="11535" width="11.85546875" customWidth="1"/>
    <col min="11777" max="11777" width="7.85546875" customWidth="1"/>
    <col min="11778" max="11778" width="21.5703125" customWidth="1"/>
    <col min="11779" max="11779" width="5.5703125" customWidth="1"/>
    <col min="11780" max="11780" width="24.140625" customWidth="1"/>
    <col min="11783" max="11783" width="12.28515625" customWidth="1"/>
    <col min="11784" max="11784" width="11.5703125" customWidth="1"/>
    <col min="11785" max="11788" width="10.42578125" customWidth="1"/>
    <col min="11789" max="11789" width="11" customWidth="1"/>
    <col min="11790" max="11790" width="10" customWidth="1"/>
    <col min="11791" max="11791" width="11.85546875" customWidth="1"/>
    <col min="12033" max="12033" width="7.85546875" customWidth="1"/>
    <col min="12034" max="12034" width="21.5703125" customWidth="1"/>
    <col min="12035" max="12035" width="5.5703125" customWidth="1"/>
    <col min="12036" max="12036" width="24.140625" customWidth="1"/>
    <col min="12039" max="12039" width="12.28515625" customWidth="1"/>
    <col min="12040" max="12040" width="11.5703125" customWidth="1"/>
    <col min="12041" max="12044" width="10.42578125" customWidth="1"/>
    <col min="12045" max="12045" width="11" customWidth="1"/>
    <col min="12046" max="12046" width="10" customWidth="1"/>
    <col min="12047" max="12047" width="11.85546875" customWidth="1"/>
    <col min="12289" max="12289" width="7.85546875" customWidth="1"/>
    <col min="12290" max="12290" width="21.5703125" customWidth="1"/>
    <col min="12291" max="12291" width="5.5703125" customWidth="1"/>
    <col min="12292" max="12292" width="24.140625" customWidth="1"/>
    <col min="12295" max="12295" width="12.28515625" customWidth="1"/>
    <col min="12296" max="12296" width="11.5703125" customWidth="1"/>
    <col min="12297" max="12300" width="10.42578125" customWidth="1"/>
    <col min="12301" max="12301" width="11" customWidth="1"/>
    <col min="12302" max="12302" width="10" customWidth="1"/>
    <col min="12303" max="12303" width="11.85546875" customWidth="1"/>
    <col min="12545" max="12545" width="7.85546875" customWidth="1"/>
    <col min="12546" max="12546" width="21.5703125" customWidth="1"/>
    <col min="12547" max="12547" width="5.5703125" customWidth="1"/>
    <col min="12548" max="12548" width="24.140625" customWidth="1"/>
    <col min="12551" max="12551" width="12.28515625" customWidth="1"/>
    <col min="12552" max="12552" width="11.5703125" customWidth="1"/>
    <col min="12553" max="12556" width="10.42578125" customWidth="1"/>
    <col min="12557" max="12557" width="11" customWidth="1"/>
    <col min="12558" max="12558" width="10" customWidth="1"/>
    <col min="12559" max="12559" width="11.85546875" customWidth="1"/>
    <col min="12801" max="12801" width="7.85546875" customWidth="1"/>
    <col min="12802" max="12802" width="21.5703125" customWidth="1"/>
    <col min="12803" max="12803" width="5.5703125" customWidth="1"/>
    <col min="12804" max="12804" width="24.140625" customWidth="1"/>
    <col min="12807" max="12807" width="12.28515625" customWidth="1"/>
    <col min="12808" max="12808" width="11.5703125" customWidth="1"/>
    <col min="12809" max="12812" width="10.42578125" customWidth="1"/>
    <col min="12813" max="12813" width="11" customWidth="1"/>
    <col min="12814" max="12814" width="10" customWidth="1"/>
    <col min="12815" max="12815" width="11.85546875" customWidth="1"/>
    <col min="13057" max="13057" width="7.85546875" customWidth="1"/>
    <col min="13058" max="13058" width="21.5703125" customWidth="1"/>
    <col min="13059" max="13059" width="5.5703125" customWidth="1"/>
    <col min="13060" max="13060" width="24.140625" customWidth="1"/>
    <col min="13063" max="13063" width="12.28515625" customWidth="1"/>
    <col min="13064" max="13064" width="11.5703125" customWidth="1"/>
    <col min="13065" max="13068" width="10.42578125" customWidth="1"/>
    <col min="13069" max="13069" width="11" customWidth="1"/>
    <col min="13070" max="13070" width="10" customWidth="1"/>
    <col min="13071" max="13071" width="11.85546875" customWidth="1"/>
    <col min="13313" max="13313" width="7.85546875" customWidth="1"/>
    <col min="13314" max="13314" width="21.5703125" customWidth="1"/>
    <col min="13315" max="13315" width="5.5703125" customWidth="1"/>
    <col min="13316" max="13316" width="24.140625" customWidth="1"/>
    <col min="13319" max="13319" width="12.28515625" customWidth="1"/>
    <col min="13320" max="13320" width="11.5703125" customWidth="1"/>
    <col min="13321" max="13324" width="10.42578125" customWidth="1"/>
    <col min="13325" max="13325" width="11" customWidth="1"/>
    <col min="13326" max="13326" width="10" customWidth="1"/>
    <col min="13327" max="13327" width="11.85546875" customWidth="1"/>
    <col min="13569" max="13569" width="7.85546875" customWidth="1"/>
    <col min="13570" max="13570" width="21.5703125" customWidth="1"/>
    <col min="13571" max="13571" width="5.5703125" customWidth="1"/>
    <col min="13572" max="13572" width="24.140625" customWidth="1"/>
    <col min="13575" max="13575" width="12.28515625" customWidth="1"/>
    <col min="13576" max="13576" width="11.5703125" customWidth="1"/>
    <col min="13577" max="13580" width="10.42578125" customWidth="1"/>
    <col min="13581" max="13581" width="11" customWidth="1"/>
    <col min="13582" max="13582" width="10" customWidth="1"/>
    <col min="13583" max="13583" width="11.85546875" customWidth="1"/>
    <col min="13825" max="13825" width="7.85546875" customWidth="1"/>
    <col min="13826" max="13826" width="21.5703125" customWidth="1"/>
    <col min="13827" max="13827" width="5.5703125" customWidth="1"/>
    <col min="13828" max="13828" width="24.140625" customWidth="1"/>
    <col min="13831" max="13831" width="12.28515625" customWidth="1"/>
    <col min="13832" max="13832" width="11.5703125" customWidth="1"/>
    <col min="13833" max="13836" width="10.42578125" customWidth="1"/>
    <col min="13837" max="13837" width="11" customWidth="1"/>
    <col min="13838" max="13838" width="10" customWidth="1"/>
    <col min="13839" max="13839" width="11.85546875" customWidth="1"/>
    <col min="14081" max="14081" width="7.85546875" customWidth="1"/>
    <col min="14082" max="14082" width="21.5703125" customWidth="1"/>
    <col min="14083" max="14083" width="5.5703125" customWidth="1"/>
    <col min="14084" max="14084" width="24.140625" customWidth="1"/>
    <col min="14087" max="14087" width="12.28515625" customWidth="1"/>
    <col min="14088" max="14088" width="11.5703125" customWidth="1"/>
    <col min="14089" max="14092" width="10.42578125" customWidth="1"/>
    <col min="14093" max="14093" width="11" customWidth="1"/>
    <col min="14094" max="14094" width="10" customWidth="1"/>
    <col min="14095" max="14095" width="11.85546875" customWidth="1"/>
    <col min="14337" max="14337" width="7.85546875" customWidth="1"/>
    <col min="14338" max="14338" width="21.5703125" customWidth="1"/>
    <col min="14339" max="14339" width="5.5703125" customWidth="1"/>
    <col min="14340" max="14340" width="24.140625" customWidth="1"/>
    <col min="14343" max="14343" width="12.28515625" customWidth="1"/>
    <col min="14344" max="14344" width="11.5703125" customWidth="1"/>
    <col min="14345" max="14348" width="10.42578125" customWidth="1"/>
    <col min="14349" max="14349" width="11" customWidth="1"/>
    <col min="14350" max="14350" width="10" customWidth="1"/>
    <col min="14351" max="14351" width="11.85546875" customWidth="1"/>
    <col min="14593" max="14593" width="7.85546875" customWidth="1"/>
    <col min="14594" max="14594" width="21.5703125" customWidth="1"/>
    <col min="14595" max="14595" width="5.5703125" customWidth="1"/>
    <col min="14596" max="14596" width="24.140625" customWidth="1"/>
    <col min="14599" max="14599" width="12.28515625" customWidth="1"/>
    <col min="14600" max="14600" width="11.5703125" customWidth="1"/>
    <col min="14601" max="14604" width="10.42578125" customWidth="1"/>
    <col min="14605" max="14605" width="11" customWidth="1"/>
    <col min="14606" max="14606" width="10" customWidth="1"/>
    <col min="14607" max="14607" width="11.85546875" customWidth="1"/>
    <col min="14849" max="14849" width="7.85546875" customWidth="1"/>
    <col min="14850" max="14850" width="21.5703125" customWidth="1"/>
    <col min="14851" max="14851" width="5.5703125" customWidth="1"/>
    <col min="14852" max="14852" width="24.140625" customWidth="1"/>
    <col min="14855" max="14855" width="12.28515625" customWidth="1"/>
    <col min="14856" max="14856" width="11.5703125" customWidth="1"/>
    <col min="14857" max="14860" width="10.42578125" customWidth="1"/>
    <col min="14861" max="14861" width="11" customWidth="1"/>
    <col min="14862" max="14862" width="10" customWidth="1"/>
    <col min="14863" max="14863" width="11.85546875" customWidth="1"/>
    <col min="15105" max="15105" width="7.85546875" customWidth="1"/>
    <col min="15106" max="15106" width="21.5703125" customWidth="1"/>
    <col min="15107" max="15107" width="5.5703125" customWidth="1"/>
    <col min="15108" max="15108" width="24.140625" customWidth="1"/>
    <col min="15111" max="15111" width="12.28515625" customWidth="1"/>
    <col min="15112" max="15112" width="11.5703125" customWidth="1"/>
    <col min="15113" max="15116" width="10.42578125" customWidth="1"/>
    <col min="15117" max="15117" width="11" customWidth="1"/>
    <col min="15118" max="15118" width="10" customWidth="1"/>
    <col min="15119" max="15119" width="11.85546875" customWidth="1"/>
    <col min="15361" max="15361" width="7.85546875" customWidth="1"/>
    <col min="15362" max="15362" width="21.5703125" customWidth="1"/>
    <col min="15363" max="15363" width="5.5703125" customWidth="1"/>
    <col min="15364" max="15364" width="24.140625" customWidth="1"/>
    <col min="15367" max="15367" width="12.28515625" customWidth="1"/>
    <col min="15368" max="15368" width="11.5703125" customWidth="1"/>
    <col min="15369" max="15372" width="10.42578125" customWidth="1"/>
    <col min="15373" max="15373" width="11" customWidth="1"/>
    <col min="15374" max="15374" width="10" customWidth="1"/>
    <col min="15375" max="15375" width="11.85546875" customWidth="1"/>
    <col min="15617" max="15617" width="7.85546875" customWidth="1"/>
    <col min="15618" max="15618" width="21.5703125" customWidth="1"/>
    <col min="15619" max="15619" width="5.5703125" customWidth="1"/>
    <col min="15620" max="15620" width="24.140625" customWidth="1"/>
    <col min="15623" max="15623" width="12.28515625" customWidth="1"/>
    <col min="15624" max="15624" width="11.5703125" customWidth="1"/>
    <col min="15625" max="15628" width="10.42578125" customWidth="1"/>
    <col min="15629" max="15629" width="11" customWidth="1"/>
    <col min="15630" max="15630" width="10" customWidth="1"/>
    <col min="15631" max="15631" width="11.85546875" customWidth="1"/>
    <col min="15873" max="15873" width="7.85546875" customWidth="1"/>
    <col min="15874" max="15874" width="21.5703125" customWidth="1"/>
    <col min="15875" max="15875" width="5.5703125" customWidth="1"/>
    <col min="15876" max="15876" width="24.140625" customWidth="1"/>
    <col min="15879" max="15879" width="12.28515625" customWidth="1"/>
    <col min="15880" max="15880" width="11.5703125" customWidth="1"/>
    <col min="15881" max="15884" width="10.42578125" customWidth="1"/>
    <col min="15885" max="15885" width="11" customWidth="1"/>
    <col min="15886" max="15886" width="10" customWidth="1"/>
    <col min="15887" max="15887" width="11.85546875" customWidth="1"/>
    <col min="16129" max="16129" width="7.85546875" customWidth="1"/>
    <col min="16130" max="16130" width="21.5703125" customWidth="1"/>
    <col min="16131" max="16131" width="5.5703125" customWidth="1"/>
    <col min="16132" max="16132" width="24.140625" customWidth="1"/>
    <col min="16135" max="16135" width="12.28515625" customWidth="1"/>
    <col min="16136" max="16136" width="11.5703125" customWidth="1"/>
    <col min="16137" max="16140" width="10.42578125" customWidth="1"/>
    <col min="16141" max="16141" width="11" customWidth="1"/>
    <col min="16142" max="16142" width="10" customWidth="1"/>
    <col min="16143" max="16143" width="11.85546875" customWidth="1"/>
  </cols>
  <sheetData>
    <row r="1" spans="1:15" ht="18">
      <c r="A1" s="1261" t="s">
        <v>0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225" t="s">
        <v>862</v>
      </c>
    </row>
    <row r="2" spans="1:15" ht="21">
      <c r="A2" s="1262" t="s">
        <v>507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</row>
    <row r="3" spans="1:15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5" ht="18">
      <c r="A4" s="1261" t="s">
        <v>863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  <c r="N4" s="1261"/>
      <c r="O4" s="1261"/>
    </row>
    <row r="5" spans="1:15" ht="15">
      <c r="A5" s="183" t="s">
        <v>163</v>
      </c>
      <c r="B5" s="183"/>
      <c r="C5" s="183"/>
      <c r="D5" s="183"/>
      <c r="E5" s="183"/>
      <c r="F5" s="183"/>
      <c r="G5" s="183"/>
      <c r="H5" s="183"/>
      <c r="I5" s="183"/>
      <c r="J5" s="183"/>
      <c r="K5" s="182"/>
      <c r="M5" s="1260" t="s">
        <v>523</v>
      </c>
      <c r="N5" s="1260"/>
      <c r="O5" s="1260"/>
    </row>
    <row r="6" spans="1:15" ht="44.25" customHeight="1">
      <c r="A6" s="1265" t="s">
        <v>1</v>
      </c>
      <c r="B6" s="1265" t="s">
        <v>2</v>
      </c>
      <c r="C6" s="1265" t="s">
        <v>864</v>
      </c>
      <c r="D6" s="1263" t="s">
        <v>865</v>
      </c>
      <c r="E6" s="1263" t="s">
        <v>866</v>
      </c>
      <c r="F6" s="1263" t="s">
        <v>867</v>
      </c>
      <c r="G6" s="1263" t="s">
        <v>868</v>
      </c>
      <c r="H6" s="1265" t="s">
        <v>869</v>
      </c>
      <c r="I6" s="1265"/>
      <c r="J6" s="1265" t="s">
        <v>870</v>
      </c>
      <c r="K6" s="1265"/>
      <c r="L6" s="1265" t="s">
        <v>871</v>
      </c>
      <c r="M6" s="1265"/>
      <c r="N6" s="1265" t="s">
        <v>872</v>
      </c>
      <c r="O6" s="1265"/>
    </row>
    <row r="7" spans="1:15" ht="54" customHeight="1">
      <c r="A7" s="1265"/>
      <c r="B7" s="1265"/>
      <c r="C7" s="1265"/>
      <c r="D7" s="1264"/>
      <c r="E7" s="1264"/>
      <c r="F7" s="1264"/>
      <c r="G7" s="1264"/>
      <c r="H7" s="487" t="s">
        <v>873</v>
      </c>
      <c r="I7" s="487" t="s">
        <v>874</v>
      </c>
      <c r="J7" s="487" t="s">
        <v>873</v>
      </c>
      <c r="K7" s="487" t="s">
        <v>874</v>
      </c>
      <c r="L7" s="487" t="s">
        <v>873</v>
      </c>
      <c r="M7" s="487" t="s">
        <v>874</v>
      </c>
      <c r="N7" s="487" t="s">
        <v>873</v>
      </c>
      <c r="O7" s="487" t="s">
        <v>874</v>
      </c>
    </row>
    <row r="8" spans="1:15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  <c r="H8" s="185" t="s">
        <v>171</v>
      </c>
      <c r="I8" s="185" t="s">
        <v>191</v>
      </c>
      <c r="J8" s="185" t="s">
        <v>192</v>
      </c>
      <c r="K8" s="185" t="s">
        <v>193</v>
      </c>
      <c r="L8" s="185" t="s">
        <v>210</v>
      </c>
      <c r="M8" s="185" t="s">
        <v>875</v>
      </c>
      <c r="N8" s="185" t="s">
        <v>876</v>
      </c>
      <c r="O8" s="185" t="s">
        <v>877</v>
      </c>
    </row>
    <row r="9" spans="1:15">
      <c r="A9" s="74">
        <v>1</v>
      </c>
      <c r="B9" s="494" t="s">
        <v>444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>
      <c r="A10" s="74">
        <v>2</v>
      </c>
      <c r="B10" s="494" t="s">
        <v>446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>
      <c r="A11" s="74">
        <v>3</v>
      </c>
      <c r="B11" s="494" t="s">
        <v>445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>
      <c r="A12" s="74">
        <v>4</v>
      </c>
      <c r="B12" s="494" t="s">
        <v>447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>
      <c r="A13" s="74">
        <v>5</v>
      </c>
      <c r="B13" s="494" t="s">
        <v>448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>
      <c r="A14" s="74">
        <v>6</v>
      </c>
      <c r="B14" s="494" t="s">
        <v>449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>
      <c r="A15" s="74">
        <v>7</v>
      </c>
      <c r="B15" s="494" t="s">
        <v>450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>
      <c r="A16" s="74">
        <v>8</v>
      </c>
      <c r="B16" s="494" t="s">
        <v>451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6" ht="25.5">
      <c r="A17" s="74">
        <v>9</v>
      </c>
      <c r="B17" s="494" t="s">
        <v>452</v>
      </c>
      <c r="C17" s="7">
        <v>2</v>
      </c>
      <c r="D17" s="127" t="s">
        <v>878</v>
      </c>
      <c r="E17" s="7">
        <v>861</v>
      </c>
      <c r="F17" s="7">
        <v>70173</v>
      </c>
      <c r="G17" s="7">
        <v>20</v>
      </c>
      <c r="H17" s="7">
        <v>910.13</v>
      </c>
      <c r="I17" s="7">
        <v>910.13</v>
      </c>
      <c r="J17" s="7">
        <v>379.11</v>
      </c>
      <c r="K17" s="7">
        <v>379.11</v>
      </c>
      <c r="L17" s="7">
        <v>0</v>
      </c>
      <c r="M17" s="7">
        <v>0</v>
      </c>
      <c r="N17" s="7">
        <v>0</v>
      </c>
      <c r="O17" s="7">
        <v>0</v>
      </c>
    </row>
    <row r="18" spans="1:16">
      <c r="A18" s="74">
        <v>10</v>
      </c>
      <c r="B18" s="494" t="s">
        <v>453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502">
        <v>0</v>
      </c>
    </row>
    <row r="19" spans="1:16">
      <c r="A19" s="74">
        <v>11</v>
      </c>
      <c r="B19" s="494" t="s">
        <v>454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/>
    </row>
    <row r="20" spans="1:16">
      <c r="A20" s="74">
        <v>12</v>
      </c>
      <c r="B20" s="494" t="s">
        <v>455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6">
      <c r="A21" s="74">
        <v>13</v>
      </c>
      <c r="B21" s="494" t="s">
        <v>456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6">
      <c r="A22" s="74">
        <v>14</v>
      </c>
      <c r="B22" s="494" t="s">
        <v>457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6">
      <c r="A23" s="74">
        <v>15</v>
      </c>
      <c r="B23" s="494" t="s">
        <v>458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6">
      <c r="A24" s="74">
        <v>16</v>
      </c>
      <c r="B24" s="494" t="s">
        <v>459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6">
      <c r="A25" s="74">
        <v>17</v>
      </c>
      <c r="B25" s="494" t="s">
        <v>460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6">
      <c r="A26" s="74">
        <v>18</v>
      </c>
      <c r="B26" s="494" t="s">
        <v>461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6" ht="25.5">
      <c r="A27" s="74">
        <v>19</v>
      </c>
      <c r="B27" s="494" t="s">
        <v>462</v>
      </c>
      <c r="C27" s="7">
        <v>1</v>
      </c>
      <c r="D27" s="672" t="s">
        <v>879</v>
      </c>
      <c r="E27" s="7">
        <v>541</v>
      </c>
      <c r="F27" s="7">
        <v>39816</v>
      </c>
      <c r="G27" s="7">
        <v>20</v>
      </c>
      <c r="H27" s="7">
        <v>487.63</v>
      </c>
      <c r="I27" s="7">
        <v>487.63</v>
      </c>
      <c r="J27" s="7">
        <v>491.72</v>
      </c>
      <c r="K27" s="7">
        <v>491.72</v>
      </c>
      <c r="L27" s="7">
        <v>129.37</v>
      </c>
      <c r="M27" s="7">
        <v>212.84</v>
      </c>
      <c r="N27" s="7">
        <v>0</v>
      </c>
      <c r="O27" s="7">
        <v>0</v>
      </c>
    </row>
    <row r="28" spans="1:16">
      <c r="A28" s="74">
        <v>20</v>
      </c>
      <c r="B28" s="494" t="s">
        <v>463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6">
      <c r="A29" s="74">
        <v>21</v>
      </c>
      <c r="B29" s="494" t="s">
        <v>464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6" s="686" customFormat="1" ht="25.5">
      <c r="A30" s="726">
        <v>22</v>
      </c>
      <c r="B30" s="685" t="s">
        <v>465</v>
      </c>
      <c r="C30" s="243">
        <v>2</v>
      </c>
      <c r="D30" s="127" t="s">
        <v>883</v>
      </c>
      <c r="E30" s="243">
        <v>328</v>
      </c>
      <c r="F30" s="243">
        <v>34096</v>
      </c>
      <c r="G30" s="243">
        <v>20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43">
        <v>0</v>
      </c>
    </row>
    <row r="31" spans="1:16" ht="25.5">
      <c r="A31" s="74">
        <v>23</v>
      </c>
      <c r="B31" s="494" t="s">
        <v>466</v>
      </c>
      <c r="C31" s="7">
        <v>2</v>
      </c>
      <c r="D31" s="672" t="s">
        <v>880</v>
      </c>
      <c r="E31" s="7">
        <v>411</v>
      </c>
      <c r="F31" s="7">
        <v>39710</v>
      </c>
      <c r="G31" s="7">
        <v>20</v>
      </c>
      <c r="H31" s="7">
        <v>696.14</v>
      </c>
      <c r="I31" s="7">
        <v>813.16</v>
      </c>
      <c r="J31" s="7">
        <v>343.89</v>
      </c>
      <c r="K31" s="7">
        <v>343.89</v>
      </c>
      <c r="L31" s="7">
        <v>0</v>
      </c>
      <c r="M31" s="7">
        <v>0</v>
      </c>
      <c r="N31" s="7">
        <v>0</v>
      </c>
      <c r="O31" s="7">
        <v>0</v>
      </c>
    </row>
    <row r="32" spans="1:16">
      <c r="A32" s="74">
        <v>24</v>
      </c>
      <c r="B32" s="494" t="s">
        <v>489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>
      <c r="A33" s="74">
        <v>25</v>
      </c>
      <c r="B33" s="494" t="s">
        <v>467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/>
      <c r="L33" s="7">
        <v>0</v>
      </c>
      <c r="M33" s="7">
        <v>0</v>
      </c>
      <c r="N33" s="7">
        <v>0</v>
      </c>
      <c r="O33" s="7">
        <v>0</v>
      </c>
    </row>
    <row r="34" spans="1:15">
      <c r="A34" s="74">
        <v>26</v>
      </c>
      <c r="B34" s="494" t="s">
        <v>468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>
      <c r="A35" s="74">
        <v>27</v>
      </c>
      <c r="B35" s="494" t="s">
        <v>469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>
      <c r="A36" s="74">
        <v>28</v>
      </c>
      <c r="B36" s="494" t="s">
        <v>470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>
      <c r="A37" s="74">
        <v>29</v>
      </c>
      <c r="B37" s="494" t="s">
        <v>490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>
      <c r="A38" s="74">
        <v>30</v>
      </c>
      <c r="B38" s="494" t="s">
        <v>471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>
      <c r="A39" s="74">
        <v>31</v>
      </c>
      <c r="B39" s="494" t="s">
        <v>472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>
      <c r="A40" s="74">
        <v>32</v>
      </c>
      <c r="B40" s="494" t="s">
        <v>473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>
      <c r="A41" s="74">
        <v>33</v>
      </c>
      <c r="B41" s="494" t="s">
        <v>474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>
      <c r="A42" s="74">
        <v>34</v>
      </c>
      <c r="B42" s="494" t="s">
        <v>475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>
      <c r="A43" s="74">
        <v>35</v>
      </c>
      <c r="B43" s="494" t="s">
        <v>476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>
      <c r="A44" s="74">
        <v>36</v>
      </c>
      <c r="B44" s="494" t="s">
        <v>491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>
      <c r="A45" s="74">
        <v>37</v>
      </c>
      <c r="B45" s="494" t="s">
        <v>477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>
      <c r="A46" s="74">
        <v>38</v>
      </c>
      <c r="B46" s="494" t="s">
        <v>478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>
      <c r="A47" s="74">
        <v>39</v>
      </c>
      <c r="B47" s="494" t="s">
        <v>479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>
      <c r="A48" s="74">
        <v>40</v>
      </c>
      <c r="B48" s="494" t="s">
        <v>480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>
      <c r="A49" s="74">
        <v>41</v>
      </c>
      <c r="B49" s="494" t="s">
        <v>481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>
      <c r="A50" s="74">
        <v>42</v>
      </c>
      <c r="B50" s="494" t="s">
        <v>482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>
      <c r="A51" s="74">
        <v>43</v>
      </c>
      <c r="B51" s="494" t="s">
        <v>483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>
      <c r="A52" s="74">
        <v>44</v>
      </c>
      <c r="B52" s="494" t="s">
        <v>484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>
      <c r="A53" s="74">
        <v>45</v>
      </c>
      <c r="B53" s="494" t="s">
        <v>485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>
      <c r="A54" s="74">
        <v>46</v>
      </c>
      <c r="B54" s="494" t="s">
        <v>486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>
      <c r="A55" s="74">
        <v>47</v>
      </c>
      <c r="B55" s="494" t="s">
        <v>487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>
      <c r="A56" s="74">
        <v>48</v>
      </c>
      <c r="B56" s="494" t="s">
        <v>492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>
      <c r="A57" s="74">
        <v>49</v>
      </c>
      <c r="B57" s="494" t="s">
        <v>493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>
      <c r="A58" s="74">
        <v>50</v>
      </c>
      <c r="B58" s="494" t="s">
        <v>488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>
      <c r="A59" s="74">
        <v>51</v>
      </c>
      <c r="B59" s="494" t="s">
        <v>494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s="725" customFormat="1">
      <c r="A60" s="723" t="s">
        <v>9</v>
      </c>
      <c r="B60" s="724"/>
      <c r="C60" s="724">
        <f>SUM(C9:C59)</f>
        <v>7</v>
      </c>
      <c r="D60" s="724">
        <f t="shared" ref="D60:O60" si="0">SUM(D9:D59)</f>
        <v>0</v>
      </c>
      <c r="E60" s="724">
        <f t="shared" si="0"/>
        <v>2141</v>
      </c>
      <c r="F60" s="724">
        <f t="shared" si="0"/>
        <v>183795</v>
      </c>
      <c r="G60" s="724">
        <f t="shared" si="0"/>
        <v>80</v>
      </c>
      <c r="H60" s="724">
        <f t="shared" si="0"/>
        <v>2093.9</v>
      </c>
      <c r="I60" s="724">
        <f t="shared" si="0"/>
        <v>2210.92</v>
      </c>
      <c r="J60" s="724">
        <f t="shared" si="0"/>
        <v>1214.72</v>
      </c>
      <c r="K60" s="724">
        <f t="shared" si="0"/>
        <v>1214.72</v>
      </c>
      <c r="L60" s="724">
        <f t="shared" si="0"/>
        <v>129.37</v>
      </c>
      <c r="M60" s="724">
        <f t="shared" si="0"/>
        <v>212.84</v>
      </c>
      <c r="N60" s="724">
        <f t="shared" si="0"/>
        <v>0</v>
      </c>
      <c r="O60" s="724">
        <f t="shared" si="0"/>
        <v>0</v>
      </c>
    </row>
    <row r="62" spans="1:15">
      <c r="A62" s="522"/>
      <c r="B62" s="522"/>
      <c r="C62" s="522"/>
      <c r="D62" s="522"/>
      <c r="L62" s="1362" t="s">
        <v>6</v>
      </c>
      <c r="M62" s="1362"/>
      <c r="N62" s="1362"/>
      <c r="O62" s="1362"/>
    </row>
    <row r="63" spans="1:15">
      <c r="A63" s="522"/>
      <c r="B63" s="522"/>
      <c r="C63" s="522"/>
      <c r="D63" s="522"/>
      <c r="L63" s="1362" t="s">
        <v>7</v>
      </c>
      <c r="M63" s="1362"/>
      <c r="N63" s="1362"/>
      <c r="O63" s="1362"/>
    </row>
    <row r="64" spans="1:15">
      <c r="A64" s="522"/>
      <c r="B64" s="522"/>
      <c r="C64" s="522"/>
      <c r="D64" s="522"/>
      <c r="L64" s="1362" t="s">
        <v>56</v>
      </c>
      <c r="M64" s="1362"/>
      <c r="N64" s="1362"/>
      <c r="O64" s="1362"/>
    </row>
    <row r="65" spans="1:15">
      <c r="A65" s="522" t="s">
        <v>5</v>
      </c>
      <c r="C65" s="522"/>
      <c r="D65" s="522"/>
      <c r="L65" s="1499" t="s">
        <v>55</v>
      </c>
      <c r="M65" s="1499"/>
      <c r="N65" s="1499"/>
      <c r="O65" s="524"/>
    </row>
  </sheetData>
  <mergeCells count="19">
    <mergeCell ref="A1:N1"/>
    <mergeCell ref="A2:O2"/>
    <mergeCell ref="A4:O4"/>
    <mergeCell ref="M5:O5"/>
    <mergeCell ref="A6:A7"/>
    <mergeCell ref="B6:B7"/>
    <mergeCell ref="C6:C7"/>
    <mergeCell ref="D6:D7"/>
    <mergeCell ref="E6:E7"/>
    <mergeCell ref="F6:F7"/>
    <mergeCell ref="L63:O63"/>
    <mergeCell ref="L64:O64"/>
    <mergeCell ref="L65:N65"/>
    <mergeCell ref="G6:G7"/>
    <mergeCell ref="H6:I6"/>
    <mergeCell ref="J6:K6"/>
    <mergeCell ref="L6:M6"/>
    <mergeCell ref="N6:O6"/>
    <mergeCell ref="L62:O62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9"/>
  <sheetViews>
    <sheetView tabSelected="1" view="pageBreakPreview" topLeftCell="A7" zoomScale="115" zoomScaleSheetLayoutView="115" workbookViewId="0">
      <pane ySplit="5" topLeftCell="A39" activePane="bottomLeft" state="frozen"/>
      <selection activeCell="A7" sqref="A7"/>
      <selection pane="bottomLeft" activeCell="E63" sqref="E63:P63"/>
    </sheetView>
  </sheetViews>
  <sheetFormatPr defaultColWidth="9.140625" defaultRowHeight="12.75"/>
  <cols>
    <col min="1" max="1" width="6.85546875" style="522" customWidth="1"/>
    <col min="2" max="2" width="13.140625" style="522" customWidth="1"/>
    <col min="3" max="3" width="10.85546875" style="522" customWidth="1"/>
    <col min="4" max="4" width="15.140625" style="522" customWidth="1"/>
    <col min="5" max="6" width="7.140625" style="522" customWidth="1"/>
    <col min="7" max="7" width="7.42578125" style="522" customWidth="1"/>
    <col min="8" max="8" width="6.28515625" style="522" customWidth="1"/>
    <col min="9" max="9" width="6.5703125" style="522" customWidth="1"/>
    <col min="10" max="10" width="6.7109375" style="522" customWidth="1"/>
    <col min="11" max="12" width="7.140625" style="522" customWidth="1"/>
    <col min="13" max="13" width="9.28515625" style="522" customWidth="1"/>
    <col min="14" max="14" width="9.42578125" style="522" bestFit="1" customWidth="1"/>
    <col min="15" max="16" width="9.5703125" style="522" bestFit="1" customWidth="1"/>
    <col min="17" max="16384" width="9.140625" style="522"/>
  </cols>
  <sheetData>
    <row r="1" spans="1:16">
      <c r="H1" s="1499"/>
      <c r="I1" s="1499"/>
      <c r="L1" s="583" t="s">
        <v>334</v>
      </c>
    </row>
    <row r="2" spans="1:16">
      <c r="D2" s="1499" t="s">
        <v>312</v>
      </c>
      <c r="E2" s="1499"/>
      <c r="F2" s="1499"/>
      <c r="G2" s="1499"/>
      <c r="H2" s="525"/>
      <c r="I2" s="525"/>
      <c r="L2" s="583"/>
    </row>
    <row r="3" spans="1:16" s="534" customFormat="1" ht="15.75">
      <c r="A3" s="1550" t="s">
        <v>698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</row>
    <row r="4" spans="1:16" s="534" customFormat="1" ht="20.25" customHeight="1">
      <c r="A4" s="1550" t="s">
        <v>699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</row>
    <row r="6" spans="1:16">
      <c r="A6" s="524" t="s">
        <v>96</v>
      </c>
      <c r="B6" s="584"/>
      <c r="C6" s="535"/>
      <c r="D6" s="535"/>
      <c r="E6" s="535"/>
      <c r="F6" s="535"/>
      <c r="G6" s="535"/>
      <c r="H6" s="535"/>
      <c r="I6" s="535"/>
      <c r="J6" s="535"/>
    </row>
    <row r="8" spans="1:16" s="536" customFormat="1" ht="15" customHeight="1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1252" t="s">
        <v>523</v>
      </c>
      <c r="L8" s="1252"/>
      <c r="M8" s="1252"/>
      <c r="N8" s="1252"/>
      <c r="O8" s="1252"/>
      <c r="P8" s="1252"/>
    </row>
    <row r="9" spans="1:16" s="536" customFormat="1" ht="20.25" customHeight="1">
      <c r="A9" s="1263" t="s">
        <v>1</v>
      </c>
      <c r="B9" s="1263" t="s">
        <v>2</v>
      </c>
      <c r="C9" s="1552" t="s">
        <v>172</v>
      </c>
      <c r="D9" s="1554" t="s">
        <v>173</v>
      </c>
      <c r="E9" s="1556" t="s">
        <v>174</v>
      </c>
      <c r="F9" s="1556"/>
      <c r="G9" s="1556"/>
      <c r="H9" s="1556"/>
      <c r="I9" s="1556"/>
      <c r="J9" s="1556"/>
      <c r="K9" s="1556"/>
      <c r="L9" s="1556"/>
      <c r="M9" s="1556"/>
      <c r="N9" s="1556"/>
      <c r="O9" s="1556"/>
      <c r="P9" s="1556"/>
    </row>
    <row r="10" spans="1:16" s="536" customFormat="1" ht="35.25" customHeight="1">
      <c r="A10" s="1551"/>
      <c r="B10" s="1551"/>
      <c r="C10" s="1553"/>
      <c r="D10" s="1555"/>
      <c r="E10" s="585" t="s">
        <v>700</v>
      </c>
      <c r="F10" s="585" t="s">
        <v>176</v>
      </c>
      <c r="G10" s="585" t="s">
        <v>177</v>
      </c>
      <c r="H10" s="585" t="s">
        <v>178</v>
      </c>
      <c r="I10" s="585" t="s">
        <v>179</v>
      </c>
      <c r="J10" s="585" t="s">
        <v>180</v>
      </c>
      <c r="K10" s="585" t="s">
        <v>181</v>
      </c>
      <c r="L10" s="585" t="s">
        <v>182</v>
      </c>
      <c r="M10" s="585" t="s">
        <v>701</v>
      </c>
      <c r="N10" s="539" t="s">
        <v>702</v>
      </c>
      <c r="O10" s="539" t="s">
        <v>703</v>
      </c>
      <c r="P10" s="539" t="s">
        <v>704</v>
      </c>
    </row>
    <row r="11" spans="1:16" s="536" customFormat="1" ht="12.75" customHeight="1">
      <c r="A11" s="199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199">
        <v>10</v>
      </c>
      <c r="K11" s="199">
        <v>11</v>
      </c>
      <c r="L11" s="199">
        <v>12</v>
      </c>
      <c r="M11" s="199">
        <v>13</v>
      </c>
      <c r="N11" s="199">
        <v>14</v>
      </c>
      <c r="O11" s="199">
        <v>15</v>
      </c>
      <c r="P11" s="199">
        <v>16</v>
      </c>
    </row>
    <row r="12" spans="1:16">
      <c r="A12" s="586">
        <v>1</v>
      </c>
      <c r="B12" s="557" t="s">
        <v>501</v>
      </c>
      <c r="C12" s="586">
        <v>950</v>
      </c>
      <c r="D12" s="586">
        <v>947</v>
      </c>
      <c r="E12" s="586">
        <v>768</v>
      </c>
      <c r="F12" s="586">
        <v>768</v>
      </c>
      <c r="G12" s="586">
        <v>758</v>
      </c>
      <c r="H12" s="586">
        <v>699</v>
      </c>
      <c r="I12" s="586">
        <v>697</v>
      </c>
      <c r="J12" s="586">
        <v>697</v>
      </c>
      <c r="K12" s="586">
        <v>482</v>
      </c>
      <c r="L12" s="586">
        <v>289</v>
      </c>
      <c r="M12" s="586">
        <v>194</v>
      </c>
      <c r="N12" s="586">
        <v>1</v>
      </c>
      <c r="O12" s="586">
        <v>1</v>
      </c>
      <c r="P12" s="586">
        <v>1</v>
      </c>
    </row>
    <row r="13" spans="1:16">
      <c r="A13" s="586">
        <v>2</v>
      </c>
      <c r="B13" s="557" t="s">
        <v>445</v>
      </c>
      <c r="C13" s="586">
        <v>2311</v>
      </c>
      <c r="D13" s="586">
        <v>2311</v>
      </c>
      <c r="E13" s="586">
        <v>2163</v>
      </c>
      <c r="F13" s="586">
        <v>1277</v>
      </c>
      <c r="G13" s="586">
        <v>1237</v>
      </c>
      <c r="H13" s="586">
        <v>987</v>
      </c>
      <c r="I13" s="586">
        <v>903</v>
      </c>
      <c r="J13" s="586">
        <v>850</v>
      </c>
      <c r="K13" s="586">
        <v>849</v>
      </c>
      <c r="L13" s="586">
        <v>366</v>
      </c>
      <c r="M13" s="586">
        <v>350</v>
      </c>
      <c r="N13" s="586">
        <v>348</v>
      </c>
      <c r="O13" s="586">
        <v>347</v>
      </c>
      <c r="P13" s="586">
        <v>346</v>
      </c>
    </row>
    <row r="14" spans="1:16">
      <c r="A14" s="586">
        <v>3</v>
      </c>
      <c r="B14" s="557" t="s">
        <v>497</v>
      </c>
      <c r="C14" s="586">
        <v>1553</v>
      </c>
      <c r="D14" s="586">
        <v>1547</v>
      </c>
      <c r="E14" s="586">
        <v>881</v>
      </c>
      <c r="F14" s="586">
        <v>875</v>
      </c>
      <c r="G14" s="586">
        <v>869</v>
      </c>
      <c r="H14" s="586">
        <v>864</v>
      </c>
      <c r="I14" s="586">
        <v>864</v>
      </c>
      <c r="J14" s="586">
        <v>864</v>
      </c>
      <c r="K14" s="586">
        <v>864</v>
      </c>
      <c r="L14" s="586">
        <v>864</v>
      </c>
      <c r="M14" s="586">
        <v>864</v>
      </c>
      <c r="N14" s="586">
        <v>349</v>
      </c>
      <c r="O14" s="586">
        <v>151</v>
      </c>
      <c r="P14" s="586">
        <v>0</v>
      </c>
    </row>
    <row r="15" spans="1:16" s="541" customFormat="1" ht="12.75" customHeight="1">
      <c r="A15" s="586">
        <v>4</v>
      </c>
      <c r="B15" s="557" t="s">
        <v>447</v>
      </c>
      <c r="C15" s="586">
        <v>1506</v>
      </c>
      <c r="D15" s="586">
        <v>1506</v>
      </c>
      <c r="E15" s="586">
        <v>1506</v>
      </c>
      <c r="F15" s="586">
        <v>1506</v>
      </c>
      <c r="G15" s="586">
        <v>1506</v>
      </c>
      <c r="H15" s="586">
        <v>1506</v>
      </c>
      <c r="I15" s="586">
        <v>1506</v>
      </c>
      <c r="J15" s="586">
        <v>1506</v>
      </c>
      <c r="K15" s="586">
        <v>1506</v>
      </c>
      <c r="L15" s="586">
        <v>1506</v>
      </c>
      <c r="M15" s="586">
        <v>1506</v>
      </c>
      <c r="N15" s="586">
        <v>1506</v>
      </c>
      <c r="O15" s="586">
        <v>1506</v>
      </c>
      <c r="P15" s="586">
        <v>1506</v>
      </c>
    </row>
    <row r="16" spans="1:16" s="541" customFormat="1" ht="12.75" customHeight="1">
      <c r="A16" s="586">
        <v>5</v>
      </c>
      <c r="B16" s="561" t="s">
        <v>448</v>
      </c>
      <c r="C16" s="587">
        <v>3024</v>
      </c>
      <c r="D16" s="587">
        <v>3037</v>
      </c>
      <c r="E16" s="587">
        <v>2837</v>
      </c>
      <c r="F16" s="587">
        <v>2837</v>
      </c>
      <c r="G16" s="587">
        <v>2812</v>
      </c>
      <c r="H16" s="587">
        <v>2022</v>
      </c>
      <c r="I16" s="587">
        <v>1743</v>
      </c>
      <c r="J16" s="586">
        <v>1271</v>
      </c>
      <c r="K16" s="586">
        <v>1127</v>
      </c>
      <c r="L16" s="586">
        <v>574</v>
      </c>
      <c r="M16" s="586">
        <v>373</v>
      </c>
      <c r="N16" s="586">
        <v>303</v>
      </c>
      <c r="O16" s="586">
        <v>279</v>
      </c>
      <c r="P16" s="586">
        <v>210</v>
      </c>
    </row>
    <row r="17" spans="1:16" s="541" customFormat="1" ht="13.15" customHeight="1">
      <c r="A17" s="586">
        <v>6</v>
      </c>
      <c r="B17" s="561" t="s">
        <v>449</v>
      </c>
      <c r="C17" s="587">
        <v>2752</v>
      </c>
      <c r="D17" s="587">
        <v>2752</v>
      </c>
      <c r="E17" s="587">
        <v>2743</v>
      </c>
      <c r="F17" s="587">
        <v>2743</v>
      </c>
      <c r="G17" s="587">
        <v>2743</v>
      </c>
      <c r="H17" s="587">
        <v>2743</v>
      </c>
      <c r="I17" s="587">
        <v>2743</v>
      </c>
      <c r="J17" s="587">
        <v>2743</v>
      </c>
      <c r="K17" s="587">
        <v>2743</v>
      </c>
      <c r="L17" s="587">
        <v>2743</v>
      </c>
      <c r="M17" s="587">
        <v>2743</v>
      </c>
      <c r="N17" s="587">
        <v>2743</v>
      </c>
      <c r="O17" s="587">
        <v>2743</v>
      </c>
      <c r="P17" s="587">
        <v>2743</v>
      </c>
    </row>
    <row r="18" spans="1:16" ht="12.75" customHeight="1">
      <c r="A18" s="586">
        <v>7</v>
      </c>
      <c r="B18" s="561" t="s">
        <v>450</v>
      </c>
      <c r="C18" s="586">
        <v>2856</v>
      </c>
      <c r="D18" s="586">
        <v>2856</v>
      </c>
      <c r="E18" s="586">
        <v>2698</v>
      </c>
      <c r="F18" s="586">
        <v>2696</v>
      </c>
      <c r="G18" s="586">
        <v>2685</v>
      </c>
      <c r="H18" s="586">
        <v>2685</v>
      </c>
      <c r="I18" s="586">
        <v>2673</v>
      </c>
      <c r="J18" s="586">
        <v>2671</v>
      </c>
      <c r="K18" s="586">
        <v>2669</v>
      </c>
      <c r="L18" s="586">
        <v>2665</v>
      </c>
      <c r="M18" s="586">
        <v>2418</v>
      </c>
      <c r="N18" s="586">
        <v>1953</v>
      </c>
      <c r="O18" s="586">
        <v>1662</v>
      </c>
      <c r="P18" s="586">
        <v>818</v>
      </c>
    </row>
    <row r="19" spans="1:16">
      <c r="A19" s="586">
        <v>8</v>
      </c>
      <c r="B19" s="561" t="s">
        <v>451</v>
      </c>
      <c r="C19" s="586">
        <v>2557</v>
      </c>
      <c r="D19" s="586">
        <v>2151</v>
      </c>
      <c r="E19" s="586">
        <v>0</v>
      </c>
      <c r="F19" s="586">
        <v>0</v>
      </c>
      <c r="G19" s="586">
        <v>0</v>
      </c>
      <c r="H19" s="586">
        <v>0</v>
      </c>
      <c r="I19" s="586">
        <v>0</v>
      </c>
      <c r="J19" s="586">
        <v>0</v>
      </c>
      <c r="K19" s="586">
        <v>0</v>
      </c>
      <c r="L19" s="586">
        <v>0</v>
      </c>
      <c r="M19" s="586">
        <v>2151</v>
      </c>
      <c r="N19" s="586">
        <v>0</v>
      </c>
      <c r="O19" s="586">
        <v>0</v>
      </c>
      <c r="P19" s="586">
        <v>0</v>
      </c>
    </row>
    <row r="20" spans="1:16">
      <c r="A20" s="586">
        <v>9</v>
      </c>
      <c r="B20" s="561" t="s">
        <v>452</v>
      </c>
      <c r="C20" s="586">
        <v>1597</v>
      </c>
      <c r="D20" s="586">
        <v>1509</v>
      </c>
      <c r="E20" s="586">
        <v>1298</v>
      </c>
      <c r="F20" s="586">
        <v>1292</v>
      </c>
      <c r="G20" s="586">
        <v>1292</v>
      </c>
      <c r="H20" s="586">
        <v>1292</v>
      </c>
      <c r="I20" s="586">
        <v>1292</v>
      </c>
      <c r="J20" s="586">
        <v>1274</v>
      </c>
      <c r="K20" s="586">
        <v>1253</v>
      </c>
      <c r="L20" s="586">
        <v>1069</v>
      </c>
      <c r="M20" s="586">
        <v>959</v>
      </c>
      <c r="N20" s="586">
        <v>934</v>
      </c>
      <c r="O20" s="586">
        <v>856</v>
      </c>
      <c r="P20" s="586">
        <v>288</v>
      </c>
    </row>
    <row r="21" spans="1:16">
      <c r="A21" s="586">
        <v>10</v>
      </c>
      <c r="B21" s="561" t="s">
        <v>453</v>
      </c>
      <c r="C21" s="586">
        <v>752</v>
      </c>
      <c r="D21" s="586">
        <v>732</v>
      </c>
      <c r="E21" s="586">
        <v>723</v>
      </c>
      <c r="F21" s="586">
        <v>723</v>
      </c>
      <c r="G21" s="586">
        <v>306</v>
      </c>
      <c r="H21" s="586">
        <v>306</v>
      </c>
      <c r="I21" s="586">
        <v>306</v>
      </c>
      <c r="J21" s="586">
        <v>300</v>
      </c>
      <c r="K21" s="586">
        <v>296</v>
      </c>
      <c r="L21" s="586">
        <v>296</v>
      </c>
      <c r="M21" s="586">
        <v>296</v>
      </c>
      <c r="N21" s="586">
        <v>296</v>
      </c>
      <c r="O21" s="586">
        <v>44</v>
      </c>
      <c r="P21" s="586">
        <v>0</v>
      </c>
    </row>
    <row r="22" spans="1:16" s="589" customFormat="1">
      <c r="A22" s="588">
        <v>11</v>
      </c>
      <c r="B22" s="561" t="s">
        <v>454</v>
      </c>
      <c r="C22" s="588">
        <v>2727</v>
      </c>
      <c r="D22" s="588">
        <v>2336</v>
      </c>
      <c r="E22" s="588">
        <v>363</v>
      </c>
      <c r="F22" s="588">
        <v>363</v>
      </c>
      <c r="G22" s="588">
        <v>363</v>
      </c>
      <c r="H22" s="588">
        <v>363</v>
      </c>
      <c r="I22" s="588">
        <v>353</v>
      </c>
      <c r="J22" s="588">
        <v>353</v>
      </c>
      <c r="K22" s="588">
        <v>353</v>
      </c>
      <c r="L22" s="588">
        <v>353</v>
      </c>
      <c r="M22" s="588">
        <v>10</v>
      </c>
      <c r="N22" s="588">
        <v>10</v>
      </c>
      <c r="O22" s="588">
        <v>10</v>
      </c>
      <c r="P22" s="588">
        <v>10</v>
      </c>
    </row>
    <row r="23" spans="1:16">
      <c r="A23" s="586">
        <v>12</v>
      </c>
      <c r="B23" s="561" t="s">
        <v>455</v>
      </c>
      <c r="C23" s="586">
        <v>3683</v>
      </c>
      <c r="D23" s="586">
        <v>3683</v>
      </c>
      <c r="E23" s="586">
        <v>3683</v>
      </c>
      <c r="F23" s="586">
        <v>0</v>
      </c>
      <c r="G23" s="586">
        <v>3683</v>
      </c>
      <c r="H23" s="586">
        <v>3683</v>
      </c>
      <c r="I23" s="586">
        <v>3683</v>
      </c>
      <c r="J23" s="586">
        <v>3683</v>
      </c>
      <c r="K23" s="586">
        <v>3683</v>
      </c>
      <c r="L23" s="586">
        <v>3683</v>
      </c>
      <c r="M23" s="586">
        <v>3683</v>
      </c>
      <c r="N23" s="586">
        <v>3683</v>
      </c>
      <c r="O23" s="586">
        <v>3683</v>
      </c>
      <c r="P23" s="586">
        <v>3683</v>
      </c>
    </row>
    <row r="24" spans="1:16" s="589" customFormat="1">
      <c r="A24" s="588">
        <v>13</v>
      </c>
      <c r="B24" s="561" t="s">
        <v>456</v>
      </c>
      <c r="C24" s="588">
        <v>2035</v>
      </c>
      <c r="D24" s="588">
        <v>1553</v>
      </c>
      <c r="E24" s="588">
        <v>653</v>
      </c>
      <c r="F24" s="588">
        <v>638</v>
      </c>
      <c r="G24" s="588">
        <v>638</v>
      </c>
      <c r="H24" s="588">
        <v>638</v>
      </c>
      <c r="I24" s="588">
        <v>638</v>
      </c>
      <c r="J24" s="588">
        <v>626</v>
      </c>
      <c r="K24" s="588">
        <v>366</v>
      </c>
      <c r="L24" s="588">
        <v>336</v>
      </c>
      <c r="M24" s="588">
        <v>328</v>
      </c>
      <c r="N24" s="588">
        <v>292</v>
      </c>
      <c r="O24" s="588">
        <v>118</v>
      </c>
      <c r="P24" s="588">
        <v>110</v>
      </c>
    </row>
    <row r="25" spans="1:16">
      <c r="A25" s="586">
        <v>14</v>
      </c>
      <c r="B25" s="561" t="s">
        <v>457</v>
      </c>
      <c r="C25" s="586">
        <v>1203</v>
      </c>
      <c r="D25" s="586">
        <v>1182</v>
      </c>
      <c r="E25" s="586">
        <v>1168</v>
      </c>
      <c r="F25" s="586">
        <v>1157</v>
      </c>
      <c r="G25" s="586">
        <v>1156</v>
      </c>
      <c r="H25" s="586">
        <v>1139</v>
      </c>
      <c r="I25" s="586">
        <v>1134</v>
      </c>
      <c r="J25" s="586">
        <v>1117</v>
      </c>
      <c r="K25" s="586">
        <v>1100</v>
      </c>
      <c r="L25" s="586">
        <v>732</v>
      </c>
      <c r="M25" s="586">
        <v>165</v>
      </c>
      <c r="N25" s="586">
        <v>0</v>
      </c>
      <c r="O25" s="586">
        <v>0</v>
      </c>
      <c r="P25" s="586">
        <v>0</v>
      </c>
    </row>
    <row r="26" spans="1:16" s="589" customFormat="1">
      <c r="A26" s="588">
        <v>15</v>
      </c>
      <c r="B26" s="561" t="s">
        <v>458</v>
      </c>
      <c r="C26" s="588">
        <v>2176</v>
      </c>
      <c r="D26" s="588">
        <v>2097</v>
      </c>
      <c r="E26" s="588">
        <v>1502</v>
      </c>
      <c r="F26" s="588">
        <v>1498</v>
      </c>
      <c r="G26" s="588">
        <v>1498</v>
      </c>
      <c r="H26" s="588">
        <v>1498</v>
      </c>
      <c r="I26" s="588">
        <v>1498</v>
      </c>
      <c r="J26" s="588">
        <v>1491</v>
      </c>
      <c r="K26" s="588">
        <v>1491</v>
      </c>
      <c r="L26" s="588">
        <v>1491</v>
      </c>
      <c r="M26" s="588">
        <v>1491</v>
      </c>
      <c r="N26" s="588">
        <v>1367</v>
      </c>
      <c r="O26" s="588">
        <v>831</v>
      </c>
      <c r="P26" s="588">
        <v>401</v>
      </c>
    </row>
    <row r="27" spans="1:16" s="589" customFormat="1">
      <c r="A27" s="588">
        <v>16</v>
      </c>
      <c r="B27" s="561" t="s">
        <v>459</v>
      </c>
      <c r="C27" s="588">
        <v>4088</v>
      </c>
      <c r="D27" s="588">
        <v>4088</v>
      </c>
      <c r="E27" s="588">
        <v>4088</v>
      </c>
      <c r="F27" s="588">
        <v>4088</v>
      </c>
      <c r="G27" s="588">
        <v>4088</v>
      </c>
      <c r="H27" s="588">
        <v>4088</v>
      </c>
      <c r="I27" s="588">
        <v>4088</v>
      </c>
      <c r="J27" s="588">
        <v>4088</v>
      </c>
      <c r="K27" s="588">
        <v>4088</v>
      </c>
      <c r="L27" s="588">
        <v>4088</v>
      </c>
      <c r="M27" s="588">
        <v>3739</v>
      </c>
      <c r="N27" s="588">
        <v>3676</v>
      </c>
      <c r="O27" s="588">
        <v>3663</v>
      </c>
      <c r="P27" s="588">
        <v>3478</v>
      </c>
    </row>
    <row r="28" spans="1:16">
      <c r="A28" s="586">
        <v>17</v>
      </c>
      <c r="B28" s="561" t="s">
        <v>460</v>
      </c>
      <c r="C28" s="586">
        <v>1835</v>
      </c>
      <c r="D28" s="586">
        <v>1840</v>
      </c>
      <c r="E28" s="586">
        <v>1840</v>
      </c>
      <c r="F28" s="586">
        <v>1840</v>
      </c>
      <c r="G28" s="586">
        <v>1840</v>
      </c>
      <c r="H28" s="586">
        <v>1840</v>
      </c>
      <c r="I28" s="586">
        <v>1840</v>
      </c>
      <c r="J28" s="586">
        <v>1840</v>
      </c>
      <c r="K28" s="586">
        <v>1840</v>
      </c>
      <c r="L28" s="586">
        <v>1605</v>
      </c>
      <c r="M28" s="586">
        <v>1605</v>
      </c>
      <c r="N28" s="586">
        <v>1605</v>
      </c>
      <c r="O28" s="586">
        <v>1540</v>
      </c>
      <c r="P28" s="586">
        <v>1362</v>
      </c>
    </row>
    <row r="29" spans="1:16">
      <c r="A29" s="586">
        <v>18</v>
      </c>
      <c r="B29" s="561" t="s">
        <v>461</v>
      </c>
      <c r="C29" s="586">
        <v>2282</v>
      </c>
      <c r="D29" s="586">
        <v>2282</v>
      </c>
      <c r="E29" s="586">
        <v>2282</v>
      </c>
      <c r="F29" s="586">
        <v>2282</v>
      </c>
      <c r="G29" s="586">
        <v>2282</v>
      </c>
      <c r="H29" s="586">
        <v>2282</v>
      </c>
      <c r="I29" s="586">
        <v>2282</v>
      </c>
      <c r="J29" s="586">
        <v>2282</v>
      </c>
      <c r="K29" s="586">
        <v>2282</v>
      </c>
      <c r="L29" s="586">
        <v>2282</v>
      </c>
      <c r="M29" s="586">
        <v>2282</v>
      </c>
      <c r="N29" s="586">
        <v>2282</v>
      </c>
      <c r="O29" s="586">
        <v>2282</v>
      </c>
      <c r="P29" s="586">
        <v>2282</v>
      </c>
    </row>
    <row r="30" spans="1:16">
      <c r="A30" s="586">
        <v>19</v>
      </c>
      <c r="B30" s="561" t="s">
        <v>462</v>
      </c>
      <c r="C30" s="586">
        <v>1950</v>
      </c>
      <c r="D30" s="586">
        <v>1950</v>
      </c>
      <c r="E30" s="586">
        <v>1930</v>
      </c>
      <c r="F30" s="586">
        <v>1598</v>
      </c>
      <c r="G30" s="586">
        <v>1583</v>
      </c>
      <c r="H30" s="586">
        <v>1566</v>
      </c>
      <c r="I30" s="586">
        <v>1566</v>
      </c>
      <c r="J30" s="586">
        <v>1542</v>
      </c>
      <c r="K30" s="586">
        <v>944</v>
      </c>
      <c r="L30" s="586">
        <v>616</v>
      </c>
      <c r="M30" s="586">
        <v>615</v>
      </c>
      <c r="N30" s="586">
        <v>309</v>
      </c>
      <c r="O30" s="586">
        <v>305</v>
      </c>
      <c r="P30" s="586">
        <v>303</v>
      </c>
    </row>
    <row r="31" spans="1:16" s="589" customFormat="1">
      <c r="A31" s="588">
        <v>20</v>
      </c>
      <c r="B31" s="557" t="s">
        <v>463</v>
      </c>
      <c r="C31" s="588">
        <v>857</v>
      </c>
      <c r="D31" s="588">
        <v>857</v>
      </c>
      <c r="E31" s="588">
        <v>855</v>
      </c>
      <c r="F31" s="588">
        <v>855</v>
      </c>
      <c r="G31" s="588">
        <v>855</v>
      </c>
      <c r="H31" s="588">
        <v>855</v>
      </c>
      <c r="I31" s="588">
        <v>855</v>
      </c>
      <c r="J31" s="588">
        <v>855</v>
      </c>
      <c r="K31" s="588">
        <v>855</v>
      </c>
      <c r="L31" s="588">
        <v>855</v>
      </c>
      <c r="M31" s="588">
        <v>855</v>
      </c>
      <c r="N31" s="588">
        <v>855</v>
      </c>
      <c r="O31" s="588">
        <v>855</v>
      </c>
      <c r="P31" s="588">
        <v>855</v>
      </c>
    </row>
    <row r="32" spans="1:16">
      <c r="A32" s="586">
        <v>21</v>
      </c>
      <c r="B32" s="561" t="s">
        <v>464</v>
      </c>
      <c r="C32" s="586">
        <v>1666</v>
      </c>
      <c r="D32" s="586">
        <v>1661</v>
      </c>
      <c r="E32" s="586">
        <v>1656</v>
      </c>
      <c r="F32" s="586">
        <v>1656</v>
      </c>
      <c r="G32" s="586">
        <v>1656</v>
      </c>
      <c r="H32" s="586">
        <v>1655</v>
      </c>
      <c r="I32" s="586">
        <v>1655</v>
      </c>
      <c r="J32" s="586">
        <v>1655</v>
      </c>
      <c r="K32" s="586">
        <v>1655</v>
      </c>
      <c r="L32" s="586">
        <v>1654</v>
      </c>
      <c r="M32" s="586">
        <v>1654</v>
      </c>
      <c r="N32" s="586">
        <v>1653</v>
      </c>
      <c r="O32" s="586">
        <v>1650</v>
      </c>
      <c r="P32" s="586">
        <v>1504</v>
      </c>
    </row>
    <row r="33" spans="1:16">
      <c r="A33" s="586">
        <v>22</v>
      </c>
      <c r="B33" s="561" t="s">
        <v>465</v>
      </c>
      <c r="C33" s="586">
        <v>1679</v>
      </c>
      <c r="D33" s="586">
        <v>1679</v>
      </c>
      <c r="E33" s="586">
        <v>1677</v>
      </c>
      <c r="F33" s="586">
        <v>1677</v>
      </c>
      <c r="G33" s="586">
        <v>1677</v>
      </c>
      <c r="H33" s="586">
        <v>1677</v>
      </c>
      <c r="I33" s="586">
        <v>1677</v>
      </c>
      <c r="J33" s="586">
        <v>1677</v>
      </c>
      <c r="K33" s="586">
        <v>1677</v>
      </c>
      <c r="L33" s="586">
        <v>1677</v>
      </c>
      <c r="M33" s="586">
        <v>1677</v>
      </c>
      <c r="N33" s="586">
        <v>1677</v>
      </c>
      <c r="O33" s="586">
        <v>1677</v>
      </c>
      <c r="P33" s="586">
        <v>1677</v>
      </c>
    </row>
    <row r="34" spans="1:16">
      <c r="A34" s="586">
        <v>23</v>
      </c>
      <c r="B34" s="561" t="s">
        <v>466</v>
      </c>
      <c r="C34" s="586">
        <v>2323</v>
      </c>
      <c r="D34" s="586">
        <v>2323</v>
      </c>
      <c r="E34" s="586">
        <v>2323</v>
      </c>
      <c r="F34" s="586">
        <v>2323</v>
      </c>
      <c r="G34" s="586">
        <v>2323</v>
      </c>
      <c r="H34" s="586">
        <v>2323</v>
      </c>
      <c r="I34" s="586">
        <v>2323</v>
      </c>
      <c r="J34" s="586">
        <v>2323</v>
      </c>
      <c r="K34" s="586">
        <v>2323</v>
      </c>
      <c r="L34" s="586">
        <v>2323</v>
      </c>
      <c r="M34" s="586">
        <v>2323</v>
      </c>
      <c r="N34" s="586">
        <v>2323</v>
      </c>
      <c r="O34" s="586">
        <v>2323</v>
      </c>
      <c r="P34" s="586">
        <v>2323</v>
      </c>
    </row>
    <row r="35" spans="1:16" s="589" customFormat="1">
      <c r="A35" s="588">
        <v>24</v>
      </c>
      <c r="B35" s="561" t="s">
        <v>489</v>
      </c>
      <c r="C35" s="588">
        <v>2421</v>
      </c>
      <c r="D35" s="588">
        <v>2416</v>
      </c>
      <c r="E35" s="588">
        <v>2416</v>
      </c>
      <c r="F35" s="588">
        <v>2416</v>
      </c>
      <c r="G35" s="588">
        <v>2416</v>
      </c>
      <c r="H35" s="588">
        <v>2416</v>
      </c>
      <c r="I35" s="588">
        <v>2416</v>
      </c>
      <c r="J35" s="588">
        <v>2416</v>
      </c>
      <c r="K35" s="588">
        <v>2416</v>
      </c>
      <c r="L35" s="588">
        <v>2416</v>
      </c>
      <c r="M35" s="588">
        <v>2416</v>
      </c>
      <c r="N35" s="588">
        <v>1928</v>
      </c>
      <c r="O35" s="588">
        <v>1988</v>
      </c>
      <c r="P35" s="588">
        <v>1795</v>
      </c>
    </row>
    <row r="36" spans="1:16">
      <c r="A36" s="586">
        <v>25</v>
      </c>
      <c r="B36" s="561" t="s">
        <v>467</v>
      </c>
      <c r="C36" s="586">
        <v>1836</v>
      </c>
      <c r="D36" s="586">
        <v>1832</v>
      </c>
      <c r="E36" s="586">
        <v>1832</v>
      </c>
      <c r="F36" s="586">
        <v>1832</v>
      </c>
      <c r="G36" s="586">
        <v>1832</v>
      </c>
      <c r="H36" s="586">
        <v>1832</v>
      </c>
      <c r="I36" s="586">
        <v>1832</v>
      </c>
      <c r="J36" s="586">
        <v>1832</v>
      </c>
      <c r="K36" s="586">
        <v>1832</v>
      </c>
      <c r="L36" s="586">
        <v>1832</v>
      </c>
      <c r="M36" s="586">
        <v>1832</v>
      </c>
      <c r="N36" s="586">
        <v>1832</v>
      </c>
      <c r="O36" s="586">
        <v>1832</v>
      </c>
      <c r="P36" s="586">
        <v>1832</v>
      </c>
    </row>
    <row r="37" spans="1:16" s="589" customFormat="1">
      <c r="A37" s="588">
        <v>26</v>
      </c>
      <c r="B37" s="561" t="s">
        <v>468</v>
      </c>
      <c r="C37" s="588">
        <v>1590</v>
      </c>
      <c r="D37" s="588">
        <v>1240</v>
      </c>
      <c r="E37" s="588">
        <v>826</v>
      </c>
      <c r="F37" s="588">
        <v>826</v>
      </c>
      <c r="G37" s="588">
        <v>806</v>
      </c>
      <c r="H37" s="588">
        <v>782</v>
      </c>
      <c r="I37" s="588">
        <v>693</v>
      </c>
      <c r="J37" s="588">
        <v>684</v>
      </c>
      <c r="K37" s="588">
        <v>665</v>
      </c>
      <c r="L37" s="588">
        <v>639</v>
      </c>
      <c r="M37" s="588">
        <v>635</v>
      </c>
      <c r="N37" s="588">
        <v>393</v>
      </c>
      <c r="O37" s="588">
        <v>158</v>
      </c>
      <c r="P37" s="588">
        <v>924</v>
      </c>
    </row>
    <row r="38" spans="1:16">
      <c r="A38" s="586">
        <v>27</v>
      </c>
      <c r="B38" s="561" t="s">
        <v>469</v>
      </c>
      <c r="C38" s="586">
        <v>3306</v>
      </c>
      <c r="D38" s="586">
        <v>3306</v>
      </c>
      <c r="E38" s="586">
        <v>3306</v>
      </c>
      <c r="F38" s="586">
        <v>3306</v>
      </c>
      <c r="G38" s="586">
        <v>3306</v>
      </c>
      <c r="H38" s="586">
        <v>3306</v>
      </c>
      <c r="I38" s="586">
        <v>3306</v>
      </c>
      <c r="J38" s="586">
        <v>3306</v>
      </c>
      <c r="K38" s="586">
        <v>3306</v>
      </c>
      <c r="L38" s="586">
        <v>3306</v>
      </c>
      <c r="M38" s="586">
        <v>3306</v>
      </c>
      <c r="N38" s="586">
        <v>3306</v>
      </c>
      <c r="O38" s="586">
        <v>3306</v>
      </c>
      <c r="P38" s="586">
        <v>3306</v>
      </c>
    </row>
    <row r="39" spans="1:16">
      <c r="A39" s="586">
        <v>28</v>
      </c>
      <c r="B39" s="561" t="s">
        <v>470</v>
      </c>
      <c r="C39" s="586">
        <v>2722</v>
      </c>
      <c r="D39" s="586">
        <v>1274</v>
      </c>
      <c r="E39" s="586">
        <v>760</v>
      </c>
      <c r="F39" s="586">
        <v>652</v>
      </c>
      <c r="G39" s="586">
        <v>652</v>
      </c>
      <c r="H39" s="586">
        <v>652</v>
      </c>
      <c r="I39" s="586">
        <v>652</v>
      </c>
      <c r="J39" s="586">
        <v>652</v>
      </c>
      <c r="K39" s="586">
        <v>652</v>
      </c>
      <c r="L39" s="586">
        <v>575</v>
      </c>
      <c r="M39" s="586">
        <v>572</v>
      </c>
      <c r="N39" s="586">
        <v>1</v>
      </c>
      <c r="O39" s="586">
        <v>1</v>
      </c>
      <c r="P39" s="586">
        <v>0</v>
      </c>
    </row>
    <row r="40" spans="1:16" s="589" customFormat="1">
      <c r="A40" s="588">
        <v>29</v>
      </c>
      <c r="B40" s="561" t="s">
        <v>490</v>
      </c>
      <c r="C40" s="588">
        <v>1855</v>
      </c>
      <c r="D40" s="588">
        <v>1855</v>
      </c>
      <c r="E40" s="588">
        <v>1855</v>
      </c>
      <c r="F40" s="588">
        <v>1855</v>
      </c>
      <c r="G40" s="588">
        <v>722</v>
      </c>
      <c r="H40" s="588">
        <v>295</v>
      </c>
      <c r="I40" s="588">
        <v>295</v>
      </c>
      <c r="J40" s="588">
        <v>295</v>
      </c>
      <c r="K40" s="588">
        <v>295</v>
      </c>
      <c r="L40" s="588">
        <v>295</v>
      </c>
      <c r="M40" s="588">
        <v>295</v>
      </c>
      <c r="N40" s="588">
        <v>0</v>
      </c>
      <c r="O40" s="588">
        <v>0</v>
      </c>
      <c r="P40" s="588">
        <v>0</v>
      </c>
    </row>
    <row r="41" spans="1:16">
      <c r="A41" s="586">
        <v>30</v>
      </c>
      <c r="B41" s="561" t="s">
        <v>471</v>
      </c>
      <c r="C41" s="586">
        <v>2637</v>
      </c>
      <c r="D41" s="586">
        <v>2630</v>
      </c>
      <c r="E41" s="586">
        <v>2617</v>
      </c>
      <c r="F41" s="586">
        <v>2615</v>
      </c>
      <c r="G41" s="586">
        <v>2615</v>
      </c>
      <c r="H41" s="586">
        <v>2614</v>
      </c>
      <c r="I41" s="586">
        <v>2601</v>
      </c>
      <c r="J41" s="586">
        <v>2597</v>
      </c>
      <c r="K41" s="586">
        <v>2592</v>
      </c>
      <c r="L41" s="586">
        <v>2591</v>
      </c>
      <c r="M41" s="586">
        <v>2585</v>
      </c>
      <c r="N41" s="586">
        <v>2571</v>
      </c>
      <c r="O41" s="586">
        <v>2559</v>
      </c>
      <c r="P41" s="586">
        <v>689</v>
      </c>
    </row>
    <row r="42" spans="1:16">
      <c r="A42" s="586">
        <v>31</v>
      </c>
      <c r="B42" s="561" t="s">
        <v>472</v>
      </c>
      <c r="C42" s="586">
        <v>1726</v>
      </c>
      <c r="D42" s="586">
        <v>1726</v>
      </c>
      <c r="E42" s="586">
        <v>1726</v>
      </c>
      <c r="F42" s="586">
        <v>1726</v>
      </c>
      <c r="G42" s="586">
        <v>1726</v>
      </c>
      <c r="H42" s="586">
        <v>1726</v>
      </c>
      <c r="I42" s="586">
        <v>1726</v>
      </c>
      <c r="J42" s="586">
        <v>1726</v>
      </c>
      <c r="K42" s="586">
        <v>1726</v>
      </c>
      <c r="L42" s="586">
        <v>1726</v>
      </c>
      <c r="M42" s="586">
        <v>1726</v>
      </c>
      <c r="N42" s="586">
        <v>1726</v>
      </c>
      <c r="O42" s="586">
        <v>1726</v>
      </c>
      <c r="P42" s="586">
        <v>1726</v>
      </c>
    </row>
    <row r="43" spans="1:16">
      <c r="A43" s="586">
        <v>32</v>
      </c>
      <c r="B43" s="561" t="s">
        <v>473</v>
      </c>
      <c r="C43" s="586">
        <v>1265</v>
      </c>
      <c r="D43" s="586">
        <v>1265</v>
      </c>
      <c r="E43" s="586">
        <v>1265</v>
      </c>
      <c r="F43" s="586">
        <v>1265</v>
      </c>
      <c r="G43" s="586">
        <v>1265</v>
      </c>
      <c r="H43" s="586">
        <v>1265</v>
      </c>
      <c r="I43" s="586">
        <v>1265</v>
      </c>
      <c r="J43" s="586">
        <v>1265</v>
      </c>
      <c r="K43" s="586">
        <v>1265</v>
      </c>
      <c r="L43" s="586">
        <v>1265</v>
      </c>
      <c r="M43" s="586">
        <v>1265</v>
      </c>
      <c r="N43" s="586">
        <v>1265</v>
      </c>
      <c r="O43" s="586">
        <v>1265</v>
      </c>
      <c r="P43" s="586">
        <v>1265</v>
      </c>
    </row>
    <row r="44" spans="1:16">
      <c r="A44" s="586">
        <v>33</v>
      </c>
      <c r="B44" s="561" t="s">
        <v>474</v>
      </c>
      <c r="C44" s="586">
        <v>2337</v>
      </c>
      <c r="D44" s="586">
        <v>2337</v>
      </c>
      <c r="E44" s="586">
        <v>2337</v>
      </c>
      <c r="F44" s="586">
        <v>2337</v>
      </c>
      <c r="G44" s="586">
        <v>2337</v>
      </c>
      <c r="H44" s="586">
        <v>2337</v>
      </c>
      <c r="I44" s="586">
        <v>2337</v>
      </c>
      <c r="J44" s="586">
        <v>2337</v>
      </c>
      <c r="K44" s="586">
        <v>2337</v>
      </c>
      <c r="L44" s="586">
        <v>2337</v>
      </c>
      <c r="M44" s="586">
        <v>2337</v>
      </c>
      <c r="N44" s="586">
        <v>2337</v>
      </c>
      <c r="O44" s="586">
        <v>2337</v>
      </c>
      <c r="P44" s="586">
        <v>2337</v>
      </c>
    </row>
    <row r="45" spans="1:16" s="589" customFormat="1">
      <c r="A45" s="588">
        <v>34</v>
      </c>
      <c r="B45" s="561" t="s">
        <v>475</v>
      </c>
      <c r="C45" s="588">
        <v>2526</v>
      </c>
      <c r="D45" s="588">
        <v>2526</v>
      </c>
      <c r="E45" s="588">
        <v>2523</v>
      </c>
      <c r="F45" s="588">
        <v>2523</v>
      </c>
      <c r="G45" s="588">
        <v>2523</v>
      </c>
      <c r="H45" s="588">
        <v>2522</v>
      </c>
      <c r="I45" s="588">
        <v>2522</v>
      </c>
      <c r="J45" s="588">
        <v>2522</v>
      </c>
      <c r="K45" s="588">
        <v>2522</v>
      </c>
      <c r="L45" s="588">
        <v>2522</v>
      </c>
      <c r="M45" s="588">
        <v>2522</v>
      </c>
      <c r="N45" s="588">
        <v>2519</v>
      </c>
      <c r="O45" s="588">
        <v>2519</v>
      </c>
      <c r="P45" s="588">
        <v>2519</v>
      </c>
    </row>
    <row r="46" spans="1:16">
      <c r="A46" s="586">
        <v>35</v>
      </c>
      <c r="B46" s="561" t="s">
        <v>476</v>
      </c>
      <c r="C46" s="586">
        <v>2702</v>
      </c>
      <c r="D46" s="586">
        <v>2682</v>
      </c>
      <c r="E46" s="586">
        <v>2567</v>
      </c>
      <c r="F46" s="586">
        <v>2564</v>
      </c>
      <c r="G46" s="586">
        <v>2215</v>
      </c>
      <c r="H46" s="586">
        <v>1988</v>
      </c>
      <c r="I46" s="586">
        <v>1884</v>
      </c>
      <c r="J46" s="586">
        <v>1470</v>
      </c>
      <c r="K46" s="586">
        <v>1437</v>
      </c>
      <c r="L46" s="586">
        <v>1417</v>
      </c>
      <c r="M46" s="586">
        <v>1338</v>
      </c>
      <c r="N46" s="586">
        <v>813</v>
      </c>
      <c r="O46" s="586">
        <v>24</v>
      </c>
      <c r="P46" s="586">
        <v>12</v>
      </c>
    </row>
    <row r="47" spans="1:16" s="589" customFormat="1">
      <c r="A47" s="588">
        <v>36</v>
      </c>
      <c r="B47" s="561" t="s">
        <v>491</v>
      </c>
      <c r="C47" s="588">
        <v>2174</v>
      </c>
      <c r="D47" s="588">
        <v>0</v>
      </c>
      <c r="E47" s="588">
        <v>0</v>
      </c>
      <c r="F47" s="588">
        <v>0</v>
      </c>
      <c r="G47" s="588">
        <v>0</v>
      </c>
      <c r="H47" s="588">
        <v>0</v>
      </c>
      <c r="I47" s="588">
        <v>0</v>
      </c>
      <c r="J47" s="588">
        <v>0</v>
      </c>
      <c r="K47" s="588">
        <v>0</v>
      </c>
      <c r="L47" s="588">
        <v>0</v>
      </c>
      <c r="M47" s="588">
        <v>0</v>
      </c>
      <c r="N47" s="588">
        <v>0</v>
      </c>
      <c r="O47" s="588">
        <v>0</v>
      </c>
      <c r="P47" s="588">
        <v>0</v>
      </c>
    </row>
    <row r="48" spans="1:16" s="589" customFormat="1">
      <c r="A48" s="588">
        <v>37</v>
      </c>
      <c r="B48" s="561" t="s">
        <v>477</v>
      </c>
      <c r="C48" s="588">
        <v>3987</v>
      </c>
      <c r="D48" s="588">
        <v>3774</v>
      </c>
      <c r="E48" s="588">
        <v>3774</v>
      </c>
      <c r="F48" s="588">
        <v>3774</v>
      </c>
      <c r="G48" s="588">
        <v>3774</v>
      </c>
      <c r="H48" s="588">
        <v>3774</v>
      </c>
      <c r="I48" s="588">
        <v>3774</v>
      </c>
      <c r="J48" s="588">
        <v>3740</v>
      </c>
      <c r="K48" s="588">
        <v>3694</v>
      </c>
      <c r="L48" s="588">
        <v>3693</v>
      </c>
      <c r="M48" s="588">
        <v>3691</v>
      </c>
      <c r="N48" s="588">
        <v>3691</v>
      </c>
      <c r="O48" s="588">
        <v>3691</v>
      </c>
      <c r="P48" s="588">
        <v>3691</v>
      </c>
    </row>
    <row r="49" spans="1:16">
      <c r="A49" s="586">
        <v>38</v>
      </c>
      <c r="B49" s="561" t="s">
        <v>478</v>
      </c>
      <c r="C49" s="586">
        <v>3155</v>
      </c>
      <c r="D49" s="586">
        <v>3122</v>
      </c>
      <c r="E49" s="586">
        <v>2217</v>
      </c>
      <c r="F49" s="586">
        <v>2088</v>
      </c>
      <c r="G49" s="586">
        <v>2087</v>
      </c>
      <c r="H49" s="586">
        <v>2084</v>
      </c>
      <c r="I49" s="586">
        <v>2083</v>
      </c>
      <c r="J49" s="586">
        <v>2080</v>
      </c>
      <c r="K49" s="586">
        <v>2077</v>
      </c>
      <c r="L49" s="586">
        <v>5951</v>
      </c>
      <c r="M49" s="586">
        <v>1743</v>
      </c>
      <c r="N49" s="586">
        <v>774</v>
      </c>
      <c r="O49" s="586">
        <v>799</v>
      </c>
      <c r="P49" s="586">
        <v>365</v>
      </c>
    </row>
    <row r="50" spans="1:16">
      <c r="A50" s="586">
        <v>39</v>
      </c>
      <c r="B50" s="557" t="s">
        <v>479</v>
      </c>
      <c r="C50" s="586">
        <v>3586</v>
      </c>
      <c r="D50" s="586">
        <v>3586</v>
      </c>
      <c r="E50" s="586">
        <v>3586</v>
      </c>
      <c r="F50" s="586">
        <v>3586</v>
      </c>
      <c r="G50" s="586">
        <v>3586</v>
      </c>
      <c r="H50" s="586">
        <v>3586</v>
      </c>
      <c r="I50" s="586">
        <v>3586</v>
      </c>
      <c r="J50" s="586">
        <v>3586</v>
      </c>
      <c r="K50" s="586">
        <v>3586</v>
      </c>
      <c r="L50" s="586">
        <v>3586</v>
      </c>
      <c r="M50" s="586">
        <v>3586</v>
      </c>
      <c r="N50" s="586">
        <v>3586</v>
      </c>
      <c r="O50" s="586">
        <v>3586</v>
      </c>
      <c r="P50" s="586">
        <v>3586</v>
      </c>
    </row>
    <row r="51" spans="1:16">
      <c r="A51" s="586">
        <v>40</v>
      </c>
      <c r="B51" s="561" t="s">
        <v>480</v>
      </c>
      <c r="C51" s="586">
        <v>2063</v>
      </c>
      <c r="D51" s="586">
        <v>2032</v>
      </c>
      <c r="E51" s="586">
        <v>2001</v>
      </c>
      <c r="F51" s="586">
        <v>2001</v>
      </c>
      <c r="G51" s="586">
        <v>1999</v>
      </c>
      <c r="H51" s="586">
        <v>1899</v>
      </c>
      <c r="I51" s="586">
        <v>1898</v>
      </c>
      <c r="J51" s="586">
        <v>1896</v>
      </c>
      <c r="K51" s="586">
        <v>1727</v>
      </c>
      <c r="L51" s="586">
        <v>1319</v>
      </c>
      <c r="M51" s="586">
        <v>1318</v>
      </c>
      <c r="N51" s="586">
        <v>1098</v>
      </c>
      <c r="O51" s="586">
        <v>919</v>
      </c>
      <c r="P51" s="586">
        <v>398</v>
      </c>
    </row>
    <row r="52" spans="1:16">
      <c r="A52" s="586">
        <v>41</v>
      </c>
      <c r="B52" s="561" t="s">
        <v>481</v>
      </c>
      <c r="C52" s="586">
        <v>2920</v>
      </c>
      <c r="D52" s="586">
        <v>2920</v>
      </c>
      <c r="E52" s="586">
        <v>2920</v>
      </c>
      <c r="F52" s="586">
        <v>2920</v>
      </c>
      <c r="G52" s="586">
        <v>2920</v>
      </c>
      <c r="H52" s="586">
        <v>2920</v>
      </c>
      <c r="I52" s="586">
        <v>2920</v>
      </c>
      <c r="J52" s="586">
        <v>2920</v>
      </c>
      <c r="K52" s="586">
        <v>2920</v>
      </c>
      <c r="L52" s="586">
        <v>2920</v>
      </c>
      <c r="M52" s="586">
        <v>2920</v>
      </c>
      <c r="N52" s="586">
        <v>2920</v>
      </c>
      <c r="O52" s="586">
        <v>2920</v>
      </c>
      <c r="P52" s="586">
        <v>2920</v>
      </c>
    </row>
    <row r="53" spans="1:16">
      <c r="A53" s="586">
        <v>42</v>
      </c>
      <c r="B53" s="561" t="s">
        <v>482</v>
      </c>
      <c r="C53" s="586">
        <v>2128</v>
      </c>
      <c r="D53" s="586">
        <v>2099</v>
      </c>
      <c r="E53" s="586">
        <v>2097</v>
      </c>
      <c r="F53" s="586">
        <v>2097</v>
      </c>
      <c r="G53" s="586">
        <v>2097</v>
      </c>
      <c r="H53" s="586">
        <v>2097</v>
      </c>
      <c r="I53" s="586">
        <v>2097</v>
      </c>
      <c r="J53" s="586">
        <v>2097</v>
      </c>
      <c r="K53" s="586">
        <v>2096</v>
      </c>
      <c r="L53" s="586">
        <v>2096</v>
      </c>
      <c r="M53" s="586">
        <v>2096</v>
      </c>
      <c r="N53" s="586">
        <v>2096</v>
      </c>
      <c r="O53" s="586">
        <v>2095</v>
      </c>
      <c r="P53" s="586">
        <v>2044</v>
      </c>
    </row>
    <row r="54" spans="1:16">
      <c r="A54" s="586">
        <v>43</v>
      </c>
      <c r="B54" s="561" t="s">
        <v>483</v>
      </c>
      <c r="C54" s="586">
        <v>1265</v>
      </c>
      <c r="D54" s="586">
        <v>1307</v>
      </c>
      <c r="E54" s="586">
        <v>529</v>
      </c>
      <c r="F54" s="586">
        <v>494</v>
      </c>
      <c r="G54" s="586">
        <v>269</v>
      </c>
      <c r="H54" s="586">
        <v>261</v>
      </c>
      <c r="I54" s="586">
        <v>207</v>
      </c>
      <c r="J54" s="586">
        <v>158</v>
      </c>
      <c r="K54" s="586">
        <v>1</v>
      </c>
      <c r="L54" s="586">
        <v>0</v>
      </c>
      <c r="M54" s="586">
        <v>0</v>
      </c>
      <c r="N54" s="586">
        <v>0</v>
      </c>
      <c r="O54" s="586">
        <v>0</v>
      </c>
      <c r="P54" s="586">
        <v>0</v>
      </c>
    </row>
    <row r="55" spans="1:16" s="589" customFormat="1">
      <c r="A55" s="588">
        <v>44</v>
      </c>
      <c r="B55" s="561" t="s">
        <v>484</v>
      </c>
      <c r="C55" s="588">
        <f>314+500+401</f>
        <v>1215</v>
      </c>
      <c r="D55" s="588">
        <f>307+500+401</f>
        <v>1208</v>
      </c>
      <c r="E55" s="588">
        <f>300+494+401</f>
        <v>1195</v>
      </c>
      <c r="F55" s="588">
        <f>300+494+401</f>
        <v>1195</v>
      </c>
      <c r="G55" s="588">
        <f t="shared" ref="G55:I55" si="0">300+494+401</f>
        <v>1195</v>
      </c>
      <c r="H55" s="588">
        <f t="shared" si="0"/>
        <v>1195</v>
      </c>
      <c r="I55" s="588">
        <f t="shared" si="0"/>
        <v>1195</v>
      </c>
      <c r="J55" s="588">
        <f>300+494</f>
        <v>794</v>
      </c>
      <c r="K55" s="588">
        <f t="shared" ref="K55:M55" si="1">300+494</f>
        <v>794</v>
      </c>
      <c r="L55" s="588">
        <f t="shared" si="1"/>
        <v>794</v>
      </c>
      <c r="M55" s="588">
        <f t="shared" si="1"/>
        <v>794</v>
      </c>
      <c r="N55" s="588">
        <v>0</v>
      </c>
      <c r="O55" s="588">
        <v>0</v>
      </c>
      <c r="P55" s="588">
        <v>0</v>
      </c>
    </row>
    <row r="56" spans="1:16">
      <c r="A56" s="586">
        <v>45</v>
      </c>
      <c r="B56" s="561" t="s">
        <v>485</v>
      </c>
      <c r="C56" s="586">
        <v>2927</v>
      </c>
      <c r="D56" s="586">
        <v>2927</v>
      </c>
      <c r="E56" s="586">
        <v>869</v>
      </c>
      <c r="F56" s="586">
        <v>670</v>
      </c>
      <c r="G56" s="586">
        <v>667</v>
      </c>
      <c r="H56" s="586">
        <v>542</v>
      </c>
      <c r="I56" s="586">
        <v>489</v>
      </c>
      <c r="J56" s="586">
        <v>489</v>
      </c>
      <c r="K56" s="586">
        <v>0</v>
      </c>
      <c r="L56" s="586">
        <v>0</v>
      </c>
      <c r="M56" s="586">
        <v>0</v>
      </c>
      <c r="N56" s="586">
        <v>0</v>
      </c>
      <c r="O56" s="586">
        <v>0</v>
      </c>
      <c r="P56" s="586">
        <v>0</v>
      </c>
    </row>
    <row r="57" spans="1:16" s="589" customFormat="1">
      <c r="A57" s="588">
        <v>46</v>
      </c>
      <c r="B57" s="561" t="s">
        <v>486</v>
      </c>
      <c r="C57" s="588">
        <v>2268</v>
      </c>
      <c r="D57" s="588">
        <v>0</v>
      </c>
      <c r="E57" s="588">
        <v>0</v>
      </c>
      <c r="F57" s="588">
        <v>0</v>
      </c>
      <c r="G57" s="588">
        <v>0</v>
      </c>
      <c r="H57" s="588">
        <v>0</v>
      </c>
      <c r="I57" s="588">
        <v>0</v>
      </c>
      <c r="J57" s="588">
        <v>0</v>
      </c>
      <c r="K57" s="588">
        <v>0</v>
      </c>
      <c r="L57" s="588">
        <v>0</v>
      </c>
      <c r="M57" s="588">
        <v>0</v>
      </c>
      <c r="N57" s="588">
        <v>0</v>
      </c>
      <c r="O57" s="588">
        <v>0</v>
      </c>
      <c r="P57" s="588">
        <v>0</v>
      </c>
    </row>
    <row r="58" spans="1:16">
      <c r="A58" s="586">
        <v>47</v>
      </c>
      <c r="B58" s="561" t="s">
        <v>487</v>
      </c>
      <c r="C58" s="586">
        <v>2031</v>
      </c>
      <c r="D58" s="586">
        <v>2031</v>
      </c>
      <c r="E58" s="586">
        <v>0</v>
      </c>
      <c r="F58" s="586">
        <v>0</v>
      </c>
      <c r="G58" s="586">
        <v>0</v>
      </c>
      <c r="H58" s="586">
        <v>0</v>
      </c>
      <c r="I58" s="586">
        <v>0</v>
      </c>
      <c r="J58" s="586">
        <v>0</v>
      </c>
      <c r="K58" s="586">
        <v>0</v>
      </c>
      <c r="L58" s="586">
        <v>0</v>
      </c>
      <c r="M58" s="586">
        <v>0</v>
      </c>
      <c r="N58" s="586">
        <v>0</v>
      </c>
      <c r="O58" s="586">
        <v>0</v>
      </c>
      <c r="P58" s="586">
        <v>0</v>
      </c>
    </row>
    <row r="59" spans="1:16">
      <c r="A59" s="586">
        <v>48</v>
      </c>
      <c r="B59" s="561" t="s">
        <v>492</v>
      </c>
      <c r="C59" s="586">
        <v>2328</v>
      </c>
      <c r="D59" s="586">
        <v>1389</v>
      </c>
      <c r="E59" s="586">
        <v>277</v>
      </c>
      <c r="F59" s="586">
        <v>276</v>
      </c>
      <c r="G59" s="586">
        <v>276</v>
      </c>
      <c r="H59" s="586">
        <v>276</v>
      </c>
      <c r="I59" s="586">
        <v>268</v>
      </c>
      <c r="J59" s="586">
        <v>267</v>
      </c>
      <c r="K59" s="586">
        <v>267</v>
      </c>
      <c r="L59" s="586">
        <v>267</v>
      </c>
      <c r="M59" s="586">
        <v>267</v>
      </c>
      <c r="N59" s="586">
        <v>267</v>
      </c>
      <c r="O59" s="586">
        <v>267</v>
      </c>
      <c r="P59" s="586">
        <v>259</v>
      </c>
    </row>
    <row r="60" spans="1:16">
      <c r="A60" s="586">
        <v>49</v>
      </c>
      <c r="B60" s="561" t="s">
        <v>493</v>
      </c>
      <c r="C60" s="586">
        <v>2171</v>
      </c>
      <c r="D60" s="586">
        <v>1049</v>
      </c>
      <c r="E60" s="586">
        <v>607</v>
      </c>
      <c r="F60" s="586">
        <v>599</v>
      </c>
      <c r="G60" s="586">
        <v>597</v>
      </c>
      <c r="H60" s="586">
        <v>597</v>
      </c>
      <c r="I60" s="586">
        <v>597</v>
      </c>
      <c r="J60" s="586">
        <v>336</v>
      </c>
      <c r="K60" s="586">
        <v>85</v>
      </c>
      <c r="L60" s="586">
        <v>82</v>
      </c>
      <c r="M60" s="586">
        <v>32</v>
      </c>
      <c r="N60" s="586">
        <v>22</v>
      </c>
      <c r="O60" s="586">
        <v>0</v>
      </c>
      <c r="P60" s="586">
        <v>0</v>
      </c>
    </row>
    <row r="61" spans="1:16">
      <c r="A61" s="586">
        <v>50</v>
      </c>
      <c r="B61" s="561" t="s">
        <v>488</v>
      </c>
      <c r="C61" s="586">
        <v>1177</v>
      </c>
      <c r="D61" s="586">
        <v>1174</v>
      </c>
      <c r="E61" s="586">
        <v>935</v>
      </c>
      <c r="F61" s="586">
        <v>934</v>
      </c>
      <c r="G61" s="586">
        <v>930</v>
      </c>
      <c r="H61" s="586">
        <v>928</v>
      </c>
      <c r="I61" s="586">
        <v>928</v>
      </c>
      <c r="J61" s="586">
        <v>928</v>
      </c>
      <c r="K61" s="586">
        <v>807</v>
      </c>
      <c r="L61" s="586">
        <v>801</v>
      </c>
      <c r="M61" s="586">
        <v>801</v>
      </c>
      <c r="N61" s="586">
        <v>801</v>
      </c>
      <c r="O61" s="586">
        <v>801</v>
      </c>
      <c r="P61" s="586">
        <v>241</v>
      </c>
    </row>
    <row r="62" spans="1:16">
      <c r="A62" s="586">
        <v>51</v>
      </c>
      <c r="B62" s="561" t="s">
        <v>494</v>
      </c>
      <c r="C62" s="586">
        <v>2738</v>
      </c>
      <c r="D62" s="586">
        <v>2738</v>
      </c>
      <c r="E62" s="586">
        <v>2614</v>
      </c>
      <c r="F62" s="586">
        <v>2614</v>
      </c>
      <c r="G62" s="586">
        <v>2614</v>
      </c>
      <c r="H62" s="586">
        <v>2609</v>
      </c>
      <c r="I62" s="586">
        <v>2589</v>
      </c>
      <c r="J62" s="586">
        <v>2580</v>
      </c>
      <c r="K62" s="586">
        <v>2573</v>
      </c>
      <c r="L62" s="586">
        <v>2571</v>
      </c>
      <c r="M62" s="586">
        <v>2558</v>
      </c>
      <c r="N62" s="586">
        <v>2181</v>
      </c>
      <c r="O62" s="586">
        <v>1277</v>
      </c>
      <c r="P62" s="586">
        <v>143</v>
      </c>
    </row>
    <row r="63" spans="1:16">
      <c r="A63" s="538" t="s">
        <v>9</v>
      </c>
      <c r="B63" s="538"/>
      <c r="C63" s="590">
        <f>SUM(C12:C62)</f>
        <v>113418</v>
      </c>
      <c r="D63" s="590">
        <f t="shared" ref="D63:P63" si="2">SUM(D12:D62)</f>
        <v>103324</v>
      </c>
      <c r="E63" s="590">
        <f t="shared" si="2"/>
        <v>87288</v>
      </c>
      <c r="F63" s="590">
        <f t="shared" si="2"/>
        <v>81857</v>
      </c>
      <c r="G63" s="590">
        <f t="shared" si="2"/>
        <v>83276</v>
      </c>
      <c r="H63" s="590">
        <f t="shared" si="2"/>
        <v>81214</v>
      </c>
      <c r="I63" s="590">
        <f t="shared" si="2"/>
        <v>80479</v>
      </c>
      <c r="J63" s="590">
        <f t="shared" si="2"/>
        <v>78681</v>
      </c>
      <c r="K63" s="590">
        <f t="shared" si="2"/>
        <v>76118</v>
      </c>
      <c r="L63" s="590">
        <f t="shared" si="2"/>
        <v>77068</v>
      </c>
      <c r="M63" s="590">
        <f t="shared" si="2"/>
        <v>72916</v>
      </c>
      <c r="N63" s="590">
        <f t="shared" si="2"/>
        <v>64292</v>
      </c>
      <c r="O63" s="590">
        <f t="shared" si="2"/>
        <v>60596</v>
      </c>
      <c r="P63" s="590">
        <f t="shared" si="2"/>
        <v>53952</v>
      </c>
    </row>
    <row r="66" spans="1:13">
      <c r="H66" s="1362" t="s">
        <v>6</v>
      </c>
      <c r="I66" s="1362"/>
      <c r="J66" s="1362"/>
      <c r="K66" s="1362"/>
      <c r="L66" s="1362"/>
      <c r="M66" s="1362"/>
    </row>
    <row r="67" spans="1:13">
      <c r="H67" s="1362" t="s">
        <v>7</v>
      </c>
      <c r="I67" s="1362"/>
      <c r="J67" s="1362"/>
      <c r="K67" s="1362"/>
      <c r="L67" s="1362"/>
      <c r="M67" s="1362"/>
    </row>
    <row r="68" spans="1:13">
      <c r="H68" s="1362" t="s">
        <v>56</v>
      </c>
      <c r="I68" s="1362"/>
      <c r="J68" s="1362"/>
      <c r="K68" s="1362"/>
      <c r="L68" s="1362"/>
      <c r="M68" s="1362"/>
    </row>
    <row r="69" spans="1:13">
      <c r="A69" s="522" t="s">
        <v>5</v>
      </c>
      <c r="H69" s="1499" t="s">
        <v>55</v>
      </c>
      <c r="I69" s="1499"/>
      <c r="J69" s="1499"/>
      <c r="K69" s="1499"/>
    </row>
  </sheetData>
  <mergeCells count="14">
    <mergeCell ref="D2:G2"/>
    <mergeCell ref="A3:M3"/>
    <mergeCell ref="A4:M4"/>
    <mergeCell ref="K8:P8"/>
    <mergeCell ref="A9:A10"/>
    <mergeCell ref="B9:B10"/>
    <mergeCell ref="C9:C10"/>
    <mergeCell ref="D9:D10"/>
    <mergeCell ref="E9:P9"/>
    <mergeCell ref="H66:M66"/>
    <mergeCell ref="H67:M67"/>
    <mergeCell ref="H68:M68"/>
    <mergeCell ref="H69:K69"/>
    <mergeCell ref="H1:I1"/>
  </mergeCells>
  <printOptions horizontalCentered="1"/>
  <pageMargins left="0.23" right="0.16" top="0.19" bottom="0.28000000000000003" header="0.18" footer="0.36"/>
  <pageSetup paperSize="9" scale="10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view="pageBreakPreview" zoomScaleSheetLayoutView="100" workbookViewId="0">
      <pane ySplit="15" topLeftCell="A61" activePane="bottomLeft" state="frozen"/>
      <selection activeCell="E10" sqref="E10"/>
      <selection pane="bottomLeft" activeCell="C16" sqref="C16"/>
    </sheetView>
  </sheetViews>
  <sheetFormatPr defaultColWidth="9.140625" defaultRowHeight="12.75"/>
  <cols>
    <col min="1" max="1" width="8.5703125" style="522" customWidth="1"/>
    <col min="2" max="2" width="17.85546875" style="522" customWidth="1"/>
    <col min="3" max="3" width="11.140625" style="522" customWidth="1"/>
    <col min="4" max="4" width="17.140625" style="522" customWidth="1"/>
    <col min="5" max="5" width="9.140625" style="522" customWidth="1"/>
    <col min="6" max="6" width="7.28515625" style="591" customWidth="1"/>
    <col min="7" max="7" width="6" style="591" customWidth="1"/>
    <col min="8" max="8" width="5.28515625" style="591" customWidth="1"/>
    <col min="9" max="9" width="7.28515625" style="591" customWidth="1"/>
    <col min="10" max="11" width="5.140625" style="591" customWidth="1"/>
    <col min="12" max="13" width="7.28515625" style="591" customWidth="1"/>
    <col min="14" max="14" width="10.140625" style="522" customWidth="1"/>
    <col min="15" max="15" width="5.7109375" style="522" customWidth="1"/>
    <col min="16" max="16" width="7.140625" style="522" customWidth="1"/>
    <col min="17" max="16384" width="9.140625" style="522"/>
  </cols>
  <sheetData>
    <row r="1" spans="1:16">
      <c r="H1" s="1557"/>
      <c r="I1" s="1557"/>
      <c r="L1" s="1560" t="s">
        <v>346</v>
      </c>
      <c r="M1" s="1560"/>
    </row>
    <row r="2" spans="1:16">
      <c r="C2" s="1499" t="s">
        <v>385</v>
      </c>
      <c r="D2" s="1499"/>
      <c r="E2" s="1499"/>
      <c r="F2" s="1499"/>
      <c r="G2" s="1499"/>
      <c r="H2" s="1499"/>
      <c r="I2" s="1499"/>
      <c r="J2" s="1499"/>
      <c r="L2" s="592"/>
    </row>
    <row r="3" spans="1:16" s="534" customFormat="1" ht="15.75">
      <c r="A3" s="1550" t="s">
        <v>698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</row>
    <row r="4" spans="1:16" s="534" customFormat="1" ht="20.25" customHeight="1">
      <c r="A4" s="1550" t="s">
        <v>705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</row>
    <row r="6" spans="1:16">
      <c r="A6" s="524" t="s">
        <v>96</v>
      </c>
      <c r="B6" s="584"/>
      <c r="C6" s="535"/>
      <c r="D6" s="535"/>
      <c r="E6" s="535"/>
      <c r="F6" s="593"/>
      <c r="G6" s="593"/>
      <c r="H6" s="593"/>
      <c r="I6" s="593"/>
      <c r="J6" s="593"/>
    </row>
    <row r="7" spans="1:16">
      <c r="A7" s="524"/>
      <c r="B7" s="535"/>
      <c r="C7" s="535"/>
      <c r="D7" s="535"/>
      <c r="E7" s="535"/>
      <c r="F7" s="593"/>
      <c r="G7" s="593"/>
      <c r="H7" s="593"/>
      <c r="I7" s="593"/>
      <c r="J7" s="593"/>
    </row>
    <row r="8" spans="1:16">
      <c r="A8" s="524"/>
      <c r="C8" s="535"/>
      <c r="D8" s="535"/>
      <c r="E8" s="535"/>
      <c r="F8" s="593"/>
      <c r="G8" s="593"/>
      <c r="H8" s="593"/>
      <c r="I8" s="593"/>
      <c r="J8" s="593"/>
    </row>
    <row r="9" spans="1:16">
      <c r="A9" s="1558" t="s">
        <v>706</v>
      </c>
      <c r="B9" s="1558"/>
      <c r="C9" s="1558"/>
      <c r="D9" s="1558"/>
      <c r="E9" s="1558"/>
      <c r="F9" s="1558"/>
      <c r="G9" s="594"/>
      <c r="H9" s="593"/>
      <c r="I9" s="593"/>
      <c r="J9" s="593"/>
    </row>
    <row r="10" spans="1:16">
      <c r="A10" s="1558" t="s">
        <v>707</v>
      </c>
      <c r="B10" s="1558"/>
      <c r="C10" s="1558"/>
      <c r="D10" s="1558"/>
      <c r="E10" s="1558"/>
      <c r="F10" s="1558"/>
      <c r="G10" s="594"/>
      <c r="H10" s="593"/>
      <c r="I10" s="593"/>
      <c r="J10" s="593"/>
    </row>
    <row r="12" spans="1:16" s="536" customFormat="1" ht="15" customHeight="1">
      <c r="A12" s="522"/>
      <c r="B12" s="522"/>
      <c r="C12" s="522"/>
      <c r="D12" s="522"/>
      <c r="E12" s="522"/>
      <c r="F12" s="591"/>
      <c r="G12" s="591"/>
      <c r="H12" s="591"/>
      <c r="I12" s="591"/>
      <c r="J12" s="591"/>
      <c r="K12" s="1252" t="s">
        <v>523</v>
      </c>
      <c r="L12" s="1252"/>
      <c r="M12" s="1252"/>
      <c r="N12" s="1252"/>
      <c r="O12" s="1252"/>
      <c r="P12" s="1252"/>
    </row>
    <row r="13" spans="1:16" s="536" customFormat="1" ht="20.25" customHeight="1">
      <c r="A13" s="1263" t="s">
        <v>1</v>
      </c>
      <c r="B13" s="1263" t="s">
        <v>2</v>
      </c>
      <c r="C13" s="1554" t="s">
        <v>172</v>
      </c>
      <c r="D13" s="1554" t="s">
        <v>345</v>
      </c>
      <c r="E13" s="1559" t="s">
        <v>414</v>
      </c>
      <c r="F13" s="1559"/>
      <c r="G13" s="1559"/>
      <c r="H13" s="1559"/>
      <c r="I13" s="1559"/>
      <c r="J13" s="1559"/>
      <c r="K13" s="1559"/>
      <c r="L13" s="1559"/>
      <c r="M13" s="1559"/>
      <c r="N13" s="1559"/>
      <c r="O13" s="1559"/>
      <c r="P13" s="1559"/>
    </row>
    <row r="14" spans="1:16" s="536" customFormat="1" ht="35.25" customHeight="1">
      <c r="A14" s="1551"/>
      <c r="B14" s="1551"/>
      <c r="C14" s="1555"/>
      <c r="D14" s="1555"/>
      <c r="E14" s="585" t="s">
        <v>700</v>
      </c>
      <c r="F14" s="537" t="s">
        <v>176</v>
      </c>
      <c r="G14" s="537" t="s">
        <v>177</v>
      </c>
      <c r="H14" s="537" t="s">
        <v>178</v>
      </c>
      <c r="I14" s="537" t="s">
        <v>179</v>
      </c>
      <c r="J14" s="537" t="s">
        <v>180</v>
      </c>
      <c r="K14" s="537" t="s">
        <v>181</v>
      </c>
      <c r="L14" s="537" t="s">
        <v>182</v>
      </c>
      <c r="M14" s="537" t="s">
        <v>701</v>
      </c>
      <c r="N14" s="539" t="s">
        <v>702</v>
      </c>
      <c r="O14" s="539" t="s">
        <v>708</v>
      </c>
      <c r="P14" s="539" t="s">
        <v>709</v>
      </c>
    </row>
    <row r="15" spans="1:16" s="536" customFormat="1" ht="12.75" customHeight="1">
      <c r="A15" s="199">
        <v>1</v>
      </c>
      <c r="B15" s="199">
        <v>2</v>
      </c>
      <c r="C15" s="199">
        <v>3</v>
      </c>
      <c r="D15" s="199">
        <v>4</v>
      </c>
      <c r="E15" s="199">
        <v>5</v>
      </c>
      <c r="F15" s="199">
        <v>6</v>
      </c>
      <c r="G15" s="199">
        <v>7</v>
      </c>
      <c r="H15" s="199">
        <v>8</v>
      </c>
      <c r="I15" s="199">
        <v>9</v>
      </c>
      <c r="J15" s="199">
        <v>10</v>
      </c>
      <c r="K15" s="199">
        <v>11</v>
      </c>
      <c r="L15" s="199">
        <v>12</v>
      </c>
      <c r="M15" s="199">
        <v>13</v>
      </c>
      <c r="N15" s="199">
        <v>14</v>
      </c>
      <c r="O15" s="199">
        <v>15</v>
      </c>
      <c r="P15" s="199">
        <v>16</v>
      </c>
    </row>
    <row r="16" spans="1:16">
      <c r="A16" s="586">
        <v>1</v>
      </c>
      <c r="B16" s="557" t="s">
        <v>501</v>
      </c>
      <c r="C16" s="595">
        <v>950</v>
      </c>
      <c r="D16" s="595">
        <v>0</v>
      </c>
      <c r="E16" s="595">
        <v>0</v>
      </c>
      <c r="F16" s="594">
        <v>0</v>
      </c>
      <c r="G16" s="594">
        <v>0</v>
      </c>
      <c r="H16" s="594">
        <v>0</v>
      </c>
      <c r="I16" s="594">
        <v>0</v>
      </c>
      <c r="J16" s="594">
        <v>0</v>
      </c>
      <c r="K16" s="594">
        <v>0</v>
      </c>
      <c r="L16" s="594">
        <v>0</v>
      </c>
      <c r="M16" s="594">
        <v>0</v>
      </c>
      <c r="N16" s="538">
        <v>0</v>
      </c>
      <c r="O16" s="538">
        <v>0</v>
      </c>
      <c r="P16" s="538">
        <v>0</v>
      </c>
    </row>
    <row r="17" spans="1:17">
      <c r="A17" s="586">
        <v>2</v>
      </c>
      <c r="B17" s="557" t="s">
        <v>445</v>
      </c>
      <c r="C17" s="538">
        <v>2311</v>
      </c>
      <c r="D17" s="538">
        <v>0</v>
      </c>
      <c r="E17" s="538">
        <v>0</v>
      </c>
      <c r="F17" s="594">
        <v>0</v>
      </c>
      <c r="G17" s="594">
        <v>0</v>
      </c>
      <c r="H17" s="594">
        <v>0</v>
      </c>
      <c r="I17" s="594">
        <v>0</v>
      </c>
      <c r="J17" s="594">
        <v>0</v>
      </c>
      <c r="K17" s="594">
        <v>0</v>
      </c>
      <c r="L17" s="594">
        <v>0</v>
      </c>
      <c r="M17" s="594">
        <v>0</v>
      </c>
      <c r="N17" s="538">
        <v>0</v>
      </c>
      <c r="O17" s="538">
        <v>0</v>
      </c>
      <c r="P17" s="538">
        <v>0</v>
      </c>
    </row>
    <row r="18" spans="1:17">
      <c r="A18" s="586">
        <v>3</v>
      </c>
      <c r="B18" s="557" t="s">
        <v>497</v>
      </c>
      <c r="C18" s="595">
        <v>1553</v>
      </c>
      <c r="D18" s="538">
        <v>0</v>
      </c>
      <c r="E18" s="538">
        <v>0</v>
      </c>
      <c r="F18" s="594">
        <v>0</v>
      </c>
      <c r="G18" s="594">
        <v>0</v>
      </c>
      <c r="H18" s="594">
        <v>0</v>
      </c>
      <c r="I18" s="594">
        <v>0</v>
      </c>
      <c r="J18" s="594">
        <v>0</v>
      </c>
      <c r="K18" s="594">
        <v>0</v>
      </c>
      <c r="L18" s="594">
        <v>0</v>
      </c>
      <c r="M18" s="594">
        <v>0</v>
      </c>
      <c r="N18" s="538">
        <v>0</v>
      </c>
      <c r="O18" s="538">
        <v>0</v>
      </c>
      <c r="P18" s="538">
        <v>0</v>
      </c>
    </row>
    <row r="19" spans="1:17" s="541" customFormat="1" ht="12.75" customHeight="1">
      <c r="A19" s="586">
        <v>4</v>
      </c>
      <c r="B19" s="557" t="s">
        <v>447</v>
      </c>
      <c r="C19" s="538">
        <v>1506</v>
      </c>
      <c r="D19" s="538">
        <v>0</v>
      </c>
      <c r="E19" s="538">
        <v>0</v>
      </c>
      <c r="F19" s="594">
        <v>0</v>
      </c>
      <c r="G19" s="594">
        <v>0</v>
      </c>
      <c r="H19" s="596">
        <v>0</v>
      </c>
      <c r="I19" s="594">
        <v>0</v>
      </c>
      <c r="J19" s="596">
        <v>0</v>
      </c>
      <c r="K19" s="596">
        <v>0</v>
      </c>
      <c r="L19" s="596">
        <v>0</v>
      </c>
      <c r="M19" s="596">
        <v>0</v>
      </c>
      <c r="N19" s="540">
        <v>0</v>
      </c>
      <c r="O19" s="540">
        <v>0</v>
      </c>
      <c r="P19" s="540">
        <v>0</v>
      </c>
    </row>
    <row r="20" spans="1:17" s="541" customFormat="1" ht="12.75" customHeight="1">
      <c r="A20" s="586">
        <v>5</v>
      </c>
      <c r="B20" s="561" t="s">
        <v>448</v>
      </c>
      <c r="C20" s="597">
        <v>3024</v>
      </c>
      <c r="D20" s="597">
        <v>0</v>
      </c>
      <c r="E20" s="597">
        <v>0</v>
      </c>
      <c r="F20" s="597">
        <v>0</v>
      </c>
      <c r="G20" s="597">
        <v>0</v>
      </c>
      <c r="H20" s="597">
        <v>0</v>
      </c>
      <c r="I20" s="597">
        <v>0</v>
      </c>
      <c r="J20" s="596">
        <v>0</v>
      </c>
      <c r="K20" s="596">
        <v>0</v>
      </c>
      <c r="L20" s="596">
        <v>0</v>
      </c>
      <c r="M20" s="596">
        <v>0</v>
      </c>
      <c r="N20" s="540">
        <v>0</v>
      </c>
      <c r="O20" s="540">
        <v>0</v>
      </c>
      <c r="P20" s="540">
        <v>0</v>
      </c>
    </row>
    <row r="21" spans="1:17" s="541" customFormat="1" ht="13.15" customHeight="1">
      <c r="A21" s="586">
        <v>6</v>
      </c>
      <c r="B21" s="561" t="s">
        <v>449</v>
      </c>
      <c r="C21" s="597">
        <v>2743</v>
      </c>
      <c r="D21" s="597">
        <v>0</v>
      </c>
      <c r="E21" s="597">
        <v>0</v>
      </c>
      <c r="F21" s="597">
        <v>0</v>
      </c>
      <c r="G21" s="597">
        <v>0</v>
      </c>
      <c r="H21" s="597">
        <v>0</v>
      </c>
      <c r="I21" s="597">
        <v>0</v>
      </c>
      <c r="J21" s="596">
        <v>0</v>
      </c>
      <c r="K21" s="596">
        <v>0</v>
      </c>
      <c r="L21" s="596">
        <v>0</v>
      </c>
      <c r="M21" s="596">
        <v>0</v>
      </c>
      <c r="N21" s="540">
        <v>0</v>
      </c>
      <c r="O21" s="540">
        <v>0</v>
      </c>
      <c r="P21" s="540">
        <v>0</v>
      </c>
    </row>
    <row r="22" spans="1:17" ht="12.75" customHeight="1">
      <c r="A22" s="586">
        <v>7</v>
      </c>
      <c r="B22" s="561" t="s">
        <v>450</v>
      </c>
      <c r="C22" s="538">
        <v>2856</v>
      </c>
      <c r="D22" s="538">
        <v>0</v>
      </c>
      <c r="E22" s="538">
        <v>0</v>
      </c>
      <c r="F22" s="594">
        <v>0</v>
      </c>
      <c r="G22" s="594">
        <v>0</v>
      </c>
      <c r="H22" s="594">
        <v>0</v>
      </c>
      <c r="I22" s="594">
        <v>0</v>
      </c>
      <c r="J22" s="594">
        <v>0</v>
      </c>
      <c r="K22" s="594">
        <v>0</v>
      </c>
      <c r="L22" s="594">
        <v>0</v>
      </c>
      <c r="M22" s="594">
        <v>0</v>
      </c>
      <c r="N22" s="538">
        <v>0</v>
      </c>
      <c r="O22" s="538">
        <v>0</v>
      </c>
      <c r="P22" s="538">
        <v>0</v>
      </c>
      <c r="Q22" s="522">
        <v>0</v>
      </c>
    </row>
    <row r="23" spans="1:17">
      <c r="A23" s="586">
        <v>8</v>
      </c>
      <c r="B23" s="561" t="s">
        <v>451</v>
      </c>
      <c r="C23" s="538">
        <v>2557</v>
      </c>
      <c r="D23" s="538">
        <v>0</v>
      </c>
      <c r="E23" s="538">
        <v>0</v>
      </c>
      <c r="F23" s="594">
        <v>0</v>
      </c>
      <c r="G23" s="594">
        <v>0</v>
      </c>
      <c r="H23" s="594">
        <v>0</v>
      </c>
      <c r="I23" s="594">
        <v>0</v>
      </c>
      <c r="J23" s="594">
        <v>0</v>
      </c>
      <c r="K23" s="594">
        <v>0</v>
      </c>
      <c r="L23" s="594">
        <v>0</v>
      </c>
      <c r="M23" s="594">
        <v>0</v>
      </c>
      <c r="N23" s="538">
        <v>0</v>
      </c>
      <c r="O23" s="538">
        <v>0</v>
      </c>
      <c r="P23" s="538">
        <v>0</v>
      </c>
    </row>
    <row r="24" spans="1:17">
      <c r="A24" s="586">
        <v>9</v>
      </c>
      <c r="B24" s="561" t="s">
        <v>452</v>
      </c>
      <c r="C24" s="538">
        <v>1693</v>
      </c>
      <c r="D24" s="538">
        <v>0</v>
      </c>
      <c r="E24" s="538">
        <v>0</v>
      </c>
      <c r="F24" s="594">
        <v>0</v>
      </c>
      <c r="G24" s="594">
        <v>0</v>
      </c>
      <c r="H24" s="594">
        <v>0</v>
      </c>
      <c r="I24" s="594">
        <v>0</v>
      </c>
      <c r="J24" s="594">
        <v>0</v>
      </c>
      <c r="K24" s="594">
        <v>0</v>
      </c>
      <c r="L24" s="594">
        <v>0</v>
      </c>
      <c r="M24" s="594">
        <v>0</v>
      </c>
      <c r="N24" s="538">
        <v>0</v>
      </c>
      <c r="O24" s="538">
        <v>0</v>
      </c>
      <c r="P24" s="538">
        <v>0</v>
      </c>
    </row>
    <row r="25" spans="1:17">
      <c r="A25" s="586">
        <v>10</v>
      </c>
      <c r="B25" s="561" t="s">
        <v>453</v>
      </c>
      <c r="C25" s="538">
        <v>752</v>
      </c>
      <c r="D25" s="538">
        <v>0</v>
      </c>
      <c r="E25" s="538">
        <v>0</v>
      </c>
      <c r="F25" s="594">
        <v>0</v>
      </c>
      <c r="G25" s="594">
        <v>0</v>
      </c>
      <c r="H25" s="594">
        <v>0</v>
      </c>
      <c r="I25" s="594">
        <v>0</v>
      </c>
      <c r="J25" s="594">
        <v>0</v>
      </c>
      <c r="K25" s="594">
        <v>0</v>
      </c>
      <c r="L25" s="594">
        <v>0</v>
      </c>
      <c r="M25" s="594">
        <v>0</v>
      </c>
      <c r="N25" s="538">
        <v>0</v>
      </c>
      <c r="O25" s="538">
        <v>0</v>
      </c>
      <c r="P25" s="538">
        <v>0</v>
      </c>
    </row>
    <row r="26" spans="1:17" s="589" customFormat="1">
      <c r="A26" s="588">
        <v>11</v>
      </c>
      <c r="B26" s="561" t="s">
        <v>454</v>
      </c>
      <c r="C26" s="598">
        <v>2677</v>
      </c>
      <c r="D26" s="538">
        <v>0</v>
      </c>
      <c r="E26" s="538">
        <v>0</v>
      </c>
      <c r="F26" s="594">
        <v>0</v>
      </c>
      <c r="G26" s="594">
        <v>0</v>
      </c>
      <c r="H26" s="594">
        <v>0</v>
      </c>
      <c r="I26" s="594">
        <v>0</v>
      </c>
      <c r="J26" s="594">
        <v>0</v>
      </c>
      <c r="K26" s="594">
        <v>0</v>
      </c>
      <c r="L26" s="594">
        <v>0</v>
      </c>
      <c r="M26" s="594">
        <v>0</v>
      </c>
      <c r="N26" s="538">
        <v>0</v>
      </c>
      <c r="O26" s="538">
        <v>0</v>
      </c>
      <c r="P26" s="538">
        <v>0</v>
      </c>
    </row>
    <row r="27" spans="1:17">
      <c r="A27" s="586">
        <v>12</v>
      </c>
      <c r="B27" s="561" t="s">
        <v>455</v>
      </c>
      <c r="C27" s="538">
        <v>3683</v>
      </c>
      <c r="D27" s="538">
        <v>0</v>
      </c>
      <c r="E27" s="538">
        <v>0</v>
      </c>
      <c r="F27" s="594">
        <v>0</v>
      </c>
      <c r="G27" s="594">
        <v>0</v>
      </c>
      <c r="H27" s="594">
        <v>0</v>
      </c>
      <c r="I27" s="594">
        <v>0</v>
      </c>
      <c r="J27" s="594">
        <v>0</v>
      </c>
      <c r="K27" s="594">
        <v>0</v>
      </c>
      <c r="L27" s="594">
        <v>0</v>
      </c>
      <c r="M27" s="594">
        <v>0</v>
      </c>
      <c r="N27" s="538">
        <v>0</v>
      </c>
      <c r="O27" s="538">
        <v>0</v>
      </c>
      <c r="P27" s="538">
        <v>0</v>
      </c>
    </row>
    <row r="28" spans="1:17">
      <c r="A28" s="586">
        <v>13</v>
      </c>
      <c r="B28" s="561" t="s">
        <v>456</v>
      </c>
      <c r="C28" s="538">
        <v>2035</v>
      </c>
      <c r="D28" s="538">
        <v>0</v>
      </c>
      <c r="E28" s="538">
        <v>0</v>
      </c>
      <c r="F28" s="594">
        <v>0</v>
      </c>
      <c r="G28" s="594">
        <v>0</v>
      </c>
      <c r="H28" s="594">
        <v>0</v>
      </c>
      <c r="I28" s="594">
        <v>0</v>
      </c>
      <c r="J28" s="594">
        <v>0</v>
      </c>
      <c r="K28" s="594">
        <v>0</v>
      </c>
      <c r="L28" s="594">
        <v>0</v>
      </c>
      <c r="M28" s="594">
        <v>0</v>
      </c>
      <c r="N28" s="538">
        <v>0</v>
      </c>
      <c r="O28" s="538">
        <v>0</v>
      </c>
      <c r="P28" s="538">
        <v>0</v>
      </c>
    </row>
    <row r="29" spans="1:17">
      <c r="A29" s="586">
        <v>14</v>
      </c>
      <c r="B29" s="561" t="s">
        <v>457</v>
      </c>
      <c r="C29" s="538">
        <v>1203</v>
      </c>
      <c r="D29" s="538">
        <v>0</v>
      </c>
      <c r="E29" s="538">
        <v>0</v>
      </c>
      <c r="F29" s="594">
        <v>0</v>
      </c>
      <c r="G29" s="594">
        <v>0</v>
      </c>
      <c r="H29" s="594">
        <v>0</v>
      </c>
      <c r="I29" s="594">
        <v>0</v>
      </c>
      <c r="J29" s="594">
        <v>0</v>
      </c>
      <c r="K29" s="594">
        <v>0</v>
      </c>
      <c r="L29" s="594">
        <v>0</v>
      </c>
      <c r="M29" s="594">
        <v>0</v>
      </c>
      <c r="N29" s="538">
        <v>0</v>
      </c>
      <c r="O29" s="538">
        <v>0</v>
      </c>
      <c r="P29" s="538">
        <v>0</v>
      </c>
    </row>
    <row r="30" spans="1:17" s="589" customFormat="1">
      <c r="A30" s="588">
        <v>15</v>
      </c>
      <c r="B30" s="561" t="s">
        <v>458</v>
      </c>
      <c r="C30" s="598">
        <v>2075</v>
      </c>
      <c r="D30" s="538">
        <v>0</v>
      </c>
      <c r="E30" s="538">
        <v>0</v>
      </c>
      <c r="F30" s="594">
        <v>0</v>
      </c>
      <c r="G30" s="594">
        <v>0</v>
      </c>
      <c r="H30" s="594">
        <v>0</v>
      </c>
      <c r="I30" s="594">
        <v>0</v>
      </c>
      <c r="J30" s="594">
        <v>0</v>
      </c>
      <c r="K30" s="594">
        <v>0</v>
      </c>
      <c r="L30" s="594">
        <v>0</v>
      </c>
      <c r="M30" s="594">
        <v>0</v>
      </c>
      <c r="N30" s="538">
        <v>0</v>
      </c>
      <c r="O30" s="538">
        <v>0</v>
      </c>
      <c r="P30" s="538">
        <v>0</v>
      </c>
    </row>
    <row r="31" spans="1:17">
      <c r="A31" s="586">
        <v>16</v>
      </c>
      <c r="B31" s="561" t="s">
        <v>459</v>
      </c>
      <c r="C31" s="538">
        <v>3821</v>
      </c>
      <c r="D31" s="538">
        <v>0</v>
      </c>
      <c r="E31" s="538">
        <v>0</v>
      </c>
      <c r="F31" s="594">
        <v>0</v>
      </c>
      <c r="G31" s="594">
        <v>0</v>
      </c>
      <c r="H31" s="594">
        <v>0</v>
      </c>
      <c r="I31" s="594">
        <v>0</v>
      </c>
      <c r="J31" s="594">
        <v>0</v>
      </c>
      <c r="K31" s="594">
        <v>0</v>
      </c>
      <c r="L31" s="594">
        <v>0</v>
      </c>
      <c r="M31" s="594">
        <v>0</v>
      </c>
      <c r="N31" s="538">
        <v>0</v>
      </c>
      <c r="O31" s="538">
        <v>0</v>
      </c>
      <c r="P31" s="538">
        <v>0</v>
      </c>
    </row>
    <row r="32" spans="1:17">
      <c r="A32" s="586">
        <v>17</v>
      </c>
      <c r="B32" s="561" t="s">
        <v>460</v>
      </c>
      <c r="C32" s="538">
        <v>1835</v>
      </c>
      <c r="D32" s="538">
        <v>0</v>
      </c>
      <c r="E32" s="538">
        <v>0</v>
      </c>
      <c r="F32" s="594">
        <v>0</v>
      </c>
      <c r="G32" s="594">
        <v>0</v>
      </c>
      <c r="H32" s="594">
        <v>0</v>
      </c>
      <c r="I32" s="594">
        <v>0</v>
      </c>
      <c r="J32" s="594">
        <v>0</v>
      </c>
      <c r="K32" s="594">
        <v>0</v>
      </c>
      <c r="L32" s="594">
        <v>0</v>
      </c>
      <c r="M32" s="594">
        <v>0</v>
      </c>
      <c r="N32" s="538">
        <v>0</v>
      </c>
      <c r="O32" s="538">
        <v>0</v>
      </c>
      <c r="P32" s="538">
        <v>0</v>
      </c>
    </row>
    <row r="33" spans="1:16">
      <c r="A33" s="586">
        <v>18</v>
      </c>
      <c r="B33" s="561" t="s">
        <v>461</v>
      </c>
      <c r="C33" s="538">
        <v>2282</v>
      </c>
      <c r="D33" s="538">
        <v>2282</v>
      </c>
      <c r="E33" s="538">
        <v>0</v>
      </c>
      <c r="F33" s="594">
        <v>0</v>
      </c>
      <c r="G33" s="594">
        <v>0</v>
      </c>
      <c r="H33" s="594">
        <v>0</v>
      </c>
      <c r="I33" s="594">
        <v>0</v>
      </c>
      <c r="J33" s="594">
        <v>0</v>
      </c>
      <c r="K33" s="594">
        <v>0</v>
      </c>
      <c r="L33" s="594">
        <v>0</v>
      </c>
      <c r="M33" s="594">
        <v>0</v>
      </c>
      <c r="N33" s="538">
        <v>0</v>
      </c>
      <c r="O33" s="538">
        <v>0</v>
      </c>
      <c r="P33" s="538">
        <v>0</v>
      </c>
    </row>
    <row r="34" spans="1:16">
      <c r="A34" s="586">
        <v>19</v>
      </c>
      <c r="B34" s="561" t="s">
        <v>462</v>
      </c>
      <c r="C34" s="538">
        <v>1920</v>
      </c>
      <c r="D34" s="538">
        <v>0</v>
      </c>
      <c r="E34" s="538">
        <v>0</v>
      </c>
      <c r="F34" s="594">
        <v>0</v>
      </c>
      <c r="G34" s="594">
        <v>0</v>
      </c>
      <c r="H34" s="594">
        <v>0</v>
      </c>
      <c r="I34" s="594">
        <v>0</v>
      </c>
      <c r="J34" s="594">
        <v>0</v>
      </c>
      <c r="K34" s="594">
        <v>0</v>
      </c>
      <c r="L34" s="594">
        <v>0</v>
      </c>
      <c r="M34" s="594">
        <v>0</v>
      </c>
      <c r="N34" s="538">
        <v>0</v>
      </c>
      <c r="O34" s="538">
        <v>0</v>
      </c>
      <c r="P34" s="538">
        <v>0</v>
      </c>
    </row>
    <row r="35" spans="1:16">
      <c r="A35" s="586">
        <v>20</v>
      </c>
      <c r="B35" s="561" t="s">
        <v>463</v>
      </c>
      <c r="C35" s="538">
        <v>821</v>
      </c>
      <c r="D35" s="538">
        <v>116</v>
      </c>
      <c r="E35" s="538">
        <v>0</v>
      </c>
      <c r="F35" s="594">
        <v>0</v>
      </c>
      <c r="G35" s="594">
        <v>0</v>
      </c>
      <c r="H35" s="594">
        <v>0</v>
      </c>
      <c r="I35" s="594">
        <v>0</v>
      </c>
      <c r="J35" s="594">
        <v>0</v>
      </c>
      <c r="K35" s="594">
        <v>0</v>
      </c>
      <c r="L35" s="594">
        <v>0</v>
      </c>
      <c r="M35" s="594">
        <v>0</v>
      </c>
      <c r="N35" s="538">
        <v>0</v>
      </c>
      <c r="O35" s="538">
        <v>0</v>
      </c>
      <c r="P35" s="538">
        <v>0</v>
      </c>
    </row>
    <row r="36" spans="1:16">
      <c r="A36" s="586">
        <v>21</v>
      </c>
      <c r="B36" s="561" t="s">
        <v>464</v>
      </c>
      <c r="C36" s="538">
        <v>1666</v>
      </c>
      <c r="D36" s="538">
        <v>0</v>
      </c>
      <c r="E36" s="538">
        <v>0</v>
      </c>
      <c r="F36" s="594">
        <v>0</v>
      </c>
      <c r="G36" s="594">
        <v>0</v>
      </c>
      <c r="H36" s="594">
        <v>0</v>
      </c>
      <c r="I36" s="594">
        <v>0</v>
      </c>
      <c r="J36" s="594">
        <v>0</v>
      </c>
      <c r="K36" s="594">
        <v>0</v>
      </c>
      <c r="L36" s="594">
        <v>0</v>
      </c>
      <c r="M36" s="594">
        <v>0</v>
      </c>
      <c r="N36" s="538">
        <v>0</v>
      </c>
      <c r="O36" s="538">
        <v>0</v>
      </c>
      <c r="P36" s="538">
        <v>0</v>
      </c>
    </row>
    <row r="37" spans="1:16">
      <c r="A37" s="586">
        <v>22</v>
      </c>
      <c r="B37" s="561" t="s">
        <v>465</v>
      </c>
      <c r="C37" s="538">
        <v>1679</v>
      </c>
      <c r="D37" s="538"/>
      <c r="E37" s="538">
        <v>0</v>
      </c>
      <c r="F37" s="594">
        <v>0</v>
      </c>
      <c r="G37" s="594">
        <v>0</v>
      </c>
      <c r="H37" s="594">
        <v>0</v>
      </c>
      <c r="I37" s="594">
        <v>0</v>
      </c>
      <c r="J37" s="594">
        <v>0</v>
      </c>
      <c r="K37" s="594">
        <v>0</v>
      </c>
      <c r="L37" s="594">
        <v>0</v>
      </c>
      <c r="M37" s="594">
        <v>0</v>
      </c>
      <c r="N37" s="538">
        <v>0</v>
      </c>
      <c r="O37" s="538">
        <v>0</v>
      </c>
      <c r="P37" s="538">
        <v>0</v>
      </c>
    </row>
    <row r="38" spans="1:16">
      <c r="A38" s="586">
        <v>23</v>
      </c>
      <c r="B38" s="561" t="s">
        <v>466</v>
      </c>
      <c r="C38" s="538">
        <v>2323</v>
      </c>
      <c r="D38" s="538"/>
      <c r="E38" s="538">
        <v>0</v>
      </c>
      <c r="F38" s="594">
        <v>0</v>
      </c>
      <c r="G38" s="594">
        <v>0</v>
      </c>
      <c r="H38" s="594">
        <v>0</v>
      </c>
      <c r="I38" s="594">
        <v>0</v>
      </c>
      <c r="J38" s="594">
        <v>0</v>
      </c>
      <c r="K38" s="594">
        <v>0</v>
      </c>
      <c r="L38" s="594">
        <v>0</v>
      </c>
      <c r="M38" s="594">
        <v>0</v>
      </c>
      <c r="N38" s="538">
        <v>0</v>
      </c>
      <c r="O38" s="538">
        <v>0</v>
      </c>
      <c r="P38" s="538">
        <v>0</v>
      </c>
    </row>
    <row r="39" spans="1:16" s="589" customFormat="1">
      <c r="A39" s="588">
        <v>24</v>
      </c>
      <c r="B39" s="561" t="s">
        <v>489</v>
      </c>
      <c r="C39" s="598">
        <v>2432</v>
      </c>
      <c r="D39" s="598"/>
      <c r="E39" s="598">
        <v>0</v>
      </c>
      <c r="F39" s="599">
        <v>0</v>
      </c>
      <c r="G39" s="599">
        <v>0</v>
      </c>
      <c r="H39" s="599">
        <v>0</v>
      </c>
      <c r="I39" s="599">
        <v>0</v>
      </c>
      <c r="J39" s="599">
        <v>0</v>
      </c>
      <c r="K39" s="599">
        <v>0</v>
      </c>
      <c r="L39" s="599">
        <v>0</v>
      </c>
      <c r="M39" s="599">
        <v>0</v>
      </c>
      <c r="N39" s="598">
        <v>0</v>
      </c>
      <c r="O39" s="598">
        <v>0</v>
      </c>
      <c r="P39" s="598">
        <v>0</v>
      </c>
    </row>
    <row r="40" spans="1:16">
      <c r="A40" s="586">
        <v>25</v>
      </c>
      <c r="B40" s="561" t="s">
        <v>467</v>
      </c>
      <c r="C40" s="538">
        <v>1836</v>
      </c>
      <c r="D40" s="538">
        <v>0</v>
      </c>
      <c r="E40" s="538">
        <v>0</v>
      </c>
      <c r="F40" s="594">
        <v>0</v>
      </c>
      <c r="G40" s="594">
        <v>0</v>
      </c>
      <c r="H40" s="594">
        <v>0</v>
      </c>
      <c r="I40" s="594">
        <v>0</v>
      </c>
      <c r="J40" s="594">
        <v>0</v>
      </c>
      <c r="K40" s="594">
        <v>0</v>
      </c>
      <c r="L40" s="594">
        <v>0</v>
      </c>
      <c r="M40" s="594">
        <v>0</v>
      </c>
      <c r="N40" s="538">
        <v>0</v>
      </c>
      <c r="O40" s="538">
        <v>0</v>
      </c>
      <c r="P40" s="538">
        <v>0</v>
      </c>
    </row>
    <row r="41" spans="1:16" s="589" customFormat="1">
      <c r="A41" s="588">
        <v>26</v>
      </c>
      <c r="B41" s="561" t="s">
        <v>468</v>
      </c>
      <c r="C41" s="598">
        <v>1590</v>
      </c>
      <c r="D41" s="598">
        <v>0</v>
      </c>
      <c r="E41" s="598">
        <v>0</v>
      </c>
      <c r="F41" s="599">
        <v>0</v>
      </c>
      <c r="G41" s="599">
        <v>0</v>
      </c>
      <c r="H41" s="599">
        <v>0</v>
      </c>
      <c r="I41" s="599">
        <v>0</v>
      </c>
      <c r="J41" s="599">
        <v>0</v>
      </c>
      <c r="K41" s="599">
        <v>0</v>
      </c>
      <c r="L41" s="599">
        <v>0</v>
      </c>
      <c r="M41" s="599">
        <v>0</v>
      </c>
      <c r="N41" s="598">
        <v>0</v>
      </c>
      <c r="O41" s="598">
        <v>0</v>
      </c>
      <c r="P41" s="598">
        <v>0</v>
      </c>
    </row>
    <row r="42" spans="1:16">
      <c r="A42" s="586">
        <v>27</v>
      </c>
      <c r="B42" s="561" t="s">
        <v>469</v>
      </c>
      <c r="C42" s="600">
        <v>3275</v>
      </c>
      <c r="D42" s="601">
        <v>0</v>
      </c>
      <c r="E42" s="601">
        <v>0</v>
      </c>
      <c r="F42" s="602">
        <v>0</v>
      </c>
      <c r="G42" s="602">
        <v>0</v>
      </c>
      <c r="H42" s="602">
        <v>0</v>
      </c>
      <c r="I42" s="602">
        <v>0</v>
      </c>
      <c r="J42" s="602">
        <v>0</v>
      </c>
      <c r="K42" s="602">
        <v>0</v>
      </c>
      <c r="L42" s="602">
        <v>0</v>
      </c>
      <c r="M42" s="602">
        <v>0</v>
      </c>
      <c r="N42" s="601">
        <v>0</v>
      </c>
      <c r="O42" s="601">
        <v>0</v>
      </c>
      <c r="P42" s="601">
        <v>0</v>
      </c>
    </row>
    <row r="43" spans="1:16">
      <c r="A43" s="586">
        <v>28</v>
      </c>
      <c r="B43" s="561" t="s">
        <v>470</v>
      </c>
      <c r="C43" s="538">
        <v>2722</v>
      </c>
      <c r="D43" s="538">
        <v>0</v>
      </c>
      <c r="E43" s="538">
        <v>0</v>
      </c>
      <c r="F43" s="594">
        <v>0</v>
      </c>
      <c r="G43" s="594">
        <v>0</v>
      </c>
      <c r="H43" s="594">
        <v>0</v>
      </c>
      <c r="I43" s="594">
        <v>0</v>
      </c>
      <c r="J43" s="594">
        <v>0</v>
      </c>
      <c r="K43" s="594">
        <v>0</v>
      </c>
      <c r="L43" s="594">
        <v>0</v>
      </c>
      <c r="M43" s="594">
        <v>0</v>
      </c>
      <c r="N43" s="538">
        <v>0</v>
      </c>
      <c r="O43" s="538">
        <v>0</v>
      </c>
      <c r="P43" s="538">
        <v>0</v>
      </c>
    </row>
    <row r="44" spans="1:16">
      <c r="A44" s="586">
        <v>29</v>
      </c>
      <c r="B44" s="561" t="s">
        <v>490</v>
      </c>
      <c r="C44" s="538">
        <v>1855</v>
      </c>
      <c r="D44" s="538">
        <v>0</v>
      </c>
      <c r="E44" s="538">
        <v>0</v>
      </c>
      <c r="F44" s="594">
        <v>0</v>
      </c>
      <c r="G44" s="594">
        <v>0</v>
      </c>
      <c r="H44" s="594">
        <v>0</v>
      </c>
      <c r="I44" s="594">
        <v>0</v>
      </c>
      <c r="J44" s="594">
        <v>0</v>
      </c>
      <c r="K44" s="594">
        <v>0</v>
      </c>
      <c r="L44" s="594">
        <v>0</v>
      </c>
      <c r="M44" s="594">
        <v>0</v>
      </c>
      <c r="N44" s="538">
        <v>0</v>
      </c>
      <c r="O44" s="538">
        <v>0</v>
      </c>
      <c r="P44" s="538">
        <v>0</v>
      </c>
    </row>
    <row r="45" spans="1:16">
      <c r="A45" s="586">
        <v>30</v>
      </c>
      <c r="B45" s="561" t="s">
        <v>471</v>
      </c>
      <c r="C45" s="538">
        <v>2604</v>
      </c>
      <c r="D45" s="538">
        <v>0</v>
      </c>
      <c r="E45" s="538">
        <v>0</v>
      </c>
      <c r="F45" s="594">
        <v>0</v>
      </c>
      <c r="G45" s="594">
        <v>0</v>
      </c>
      <c r="H45" s="594">
        <v>0</v>
      </c>
      <c r="I45" s="594">
        <v>0</v>
      </c>
      <c r="J45" s="594">
        <v>0</v>
      </c>
      <c r="K45" s="594">
        <v>0</v>
      </c>
      <c r="L45" s="594">
        <v>0</v>
      </c>
      <c r="M45" s="594">
        <v>0</v>
      </c>
      <c r="N45" s="538">
        <v>0</v>
      </c>
      <c r="O45" s="538">
        <v>0</v>
      </c>
      <c r="P45" s="538">
        <v>0</v>
      </c>
    </row>
    <row r="46" spans="1:16">
      <c r="A46" s="586">
        <v>31</v>
      </c>
      <c r="B46" s="561" t="s">
        <v>472</v>
      </c>
      <c r="C46" s="538">
        <v>1727</v>
      </c>
      <c r="D46" s="538">
        <v>0</v>
      </c>
      <c r="E46" s="538">
        <v>0</v>
      </c>
      <c r="F46" s="594">
        <v>0</v>
      </c>
      <c r="G46" s="594">
        <v>0</v>
      </c>
      <c r="H46" s="594">
        <v>0</v>
      </c>
      <c r="I46" s="594">
        <v>0</v>
      </c>
      <c r="J46" s="594">
        <v>0</v>
      </c>
      <c r="K46" s="594">
        <v>0</v>
      </c>
      <c r="L46" s="594">
        <v>0</v>
      </c>
      <c r="M46" s="594">
        <v>0</v>
      </c>
      <c r="N46" s="538">
        <v>0</v>
      </c>
      <c r="O46" s="538">
        <v>0</v>
      </c>
      <c r="P46" s="538">
        <v>0</v>
      </c>
    </row>
    <row r="47" spans="1:16">
      <c r="A47" s="586">
        <v>32</v>
      </c>
      <c r="B47" s="561" t="s">
        <v>473</v>
      </c>
      <c r="C47" s="538">
        <v>1265</v>
      </c>
      <c r="D47" s="538">
        <v>0</v>
      </c>
      <c r="E47" s="538">
        <v>0</v>
      </c>
      <c r="F47" s="594">
        <v>0</v>
      </c>
      <c r="G47" s="594">
        <v>0</v>
      </c>
      <c r="H47" s="594">
        <v>0</v>
      </c>
      <c r="I47" s="594">
        <v>0</v>
      </c>
      <c r="J47" s="594">
        <v>0</v>
      </c>
      <c r="K47" s="594">
        <v>0</v>
      </c>
      <c r="L47" s="594">
        <v>0</v>
      </c>
      <c r="M47" s="594">
        <v>0</v>
      </c>
      <c r="N47" s="538">
        <v>0</v>
      </c>
      <c r="O47" s="538">
        <v>0</v>
      </c>
      <c r="P47" s="538">
        <v>0</v>
      </c>
    </row>
    <row r="48" spans="1:16">
      <c r="A48" s="586">
        <v>33</v>
      </c>
      <c r="B48" s="561" t="s">
        <v>474</v>
      </c>
      <c r="C48" s="538">
        <v>2316</v>
      </c>
      <c r="D48" s="538">
        <v>2337</v>
      </c>
      <c r="E48" s="538">
        <v>0</v>
      </c>
      <c r="F48" s="594">
        <v>0</v>
      </c>
      <c r="G48" s="594">
        <v>0</v>
      </c>
      <c r="H48" s="594">
        <v>0</v>
      </c>
      <c r="I48" s="594">
        <v>0</v>
      </c>
      <c r="J48" s="594">
        <v>0</v>
      </c>
      <c r="K48" s="594">
        <v>0</v>
      </c>
      <c r="L48" s="594">
        <v>0</v>
      </c>
      <c r="M48" s="594">
        <v>0</v>
      </c>
      <c r="N48" s="538">
        <v>0</v>
      </c>
      <c r="O48" s="538">
        <v>0</v>
      </c>
      <c r="P48" s="538">
        <v>0</v>
      </c>
    </row>
    <row r="49" spans="1:16">
      <c r="A49" s="586">
        <v>34</v>
      </c>
      <c r="B49" s="561" t="s">
        <v>475</v>
      </c>
      <c r="C49" s="538">
        <v>2534</v>
      </c>
      <c r="D49" s="538">
        <v>0</v>
      </c>
      <c r="E49" s="538">
        <v>0</v>
      </c>
      <c r="F49" s="594">
        <v>0</v>
      </c>
      <c r="G49" s="594">
        <v>0</v>
      </c>
      <c r="H49" s="594">
        <v>0</v>
      </c>
      <c r="I49" s="594">
        <v>0</v>
      </c>
      <c r="J49" s="594">
        <v>0</v>
      </c>
      <c r="K49" s="594">
        <v>0</v>
      </c>
      <c r="L49" s="594">
        <v>0</v>
      </c>
      <c r="M49" s="594">
        <v>0</v>
      </c>
      <c r="N49" s="538">
        <v>0</v>
      </c>
      <c r="O49" s="538">
        <v>0</v>
      </c>
      <c r="P49" s="538">
        <v>0</v>
      </c>
    </row>
    <row r="50" spans="1:16">
      <c r="A50" s="586">
        <v>35</v>
      </c>
      <c r="B50" s="561" t="s">
        <v>476</v>
      </c>
      <c r="C50" s="538">
        <v>2702</v>
      </c>
      <c r="D50" s="538">
        <v>0</v>
      </c>
      <c r="E50" s="538">
        <v>0</v>
      </c>
      <c r="F50" s="594">
        <v>0</v>
      </c>
      <c r="G50" s="594">
        <v>0</v>
      </c>
      <c r="H50" s="594">
        <v>0</v>
      </c>
      <c r="I50" s="594">
        <v>0</v>
      </c>
      <c r="J50" s="594">
        <v>0</v>
      </c>
      <c r="K50" s="594">
        <v>0</v>
      </c>
      <c r="L50" s="594">
        <v>0</v>
      </c>
      <c r="M50" s="594">
        <v>0</v>
      </c>
      <c r="N50" s="538">
        <v>0</v>
      </c>
      <c r="O50" s="538">
        <v>0</v>
      </c>
      <c r="P50" s="538">
        <v>0</v>
      </c>
    </row>
    <row r="51" spans="1:16">
      <c r="A51" s="586">
        <v>36</v>
      </c>
      <c r="B51" s="561" t="s">
        <v>491</v>
      </c>
      <c r="C51" s="538">
        <v>2160</v>
      </c>
      <c r="D51" s="538">
        <v>0</v>
      </c>
      <c r="E51" s="538">
        <v>0</v>
      </c>
      <c r="F51" s="594">
        <v>0</v>
      </c>
      <c r="G51" s="594">
        <v>0</v>
      </c>
      <c r="H51" s="594">
        <v>0</v>
      </c>
      <c r="I51" s="594">
        <v>0</v>
      </c>
      <c r="J51" s="594">
        <v>0</v>
      </c>
      <c r="K51" s="594">
        <v>0</v>
      </c>
      <c r="L51" s="594">
        <v>0</v>
      </c>
      <c r="M51" s="594">
        <v>0</v>
      </c>
      <c r="N51" s="538">
        <v>0</v>
      </c>
      <c r="O51" s="538">
        <v>0</v>
      </c>
      <c r="P51" s="538">
        <v>0</v>
      </c>
    </row>
    <row r="52" spans="1:16" s="589" customFormat="1">
      <c r="A52" s="588">
        <v>37</v>
      </c>
      <c r="B52" s="561" t="s">
        <v>477</v>
      </c>
      <c r="C52" s="598">
        <v>3987</v>
      </c>
      <c r="D52" s="598">
        <v>0</v>
      </c>
      <c r="E52" s="598">
        <v>0</v>
      </c>
      <c r="F52" s="599">
        <v>0</v>
      </c>
      <c r="G52" s="599">
        <v>0</v>
      </c>
      <c r="H52" s="599">
        <v>0</v>
      </c>
      <c r="I52" s="599">
        <v>0</v>
      </c>
      <c r="J52" s="599">
        <v>0</v>
      </c>
      <c r="K52" s="599">
        <v>0</v>
      </c>
      <c r="L52" s="599">
        <v>0</v>
      </c>
      <c r="M52" s="599">
        <v>0</v>
      </c>
      <c r="N52" s="598">
        <v>0</v>
      </c>
      <c r="O52" s="598">
        <v>0</v>
      </c>
      <c r="P52" s="598">
        <v>0</v>
      </c>
    </row>
    <row r="53" spans="1:16">
      <c r="A53" s="586">
        <v>38</v>
      </c>
      <c r="B53" s="561" t="s">
        <v>478</v>
      </c>
      <c r="C53" s="538">
        <v>3137</v>
      </c>
      <c r="D53" s="538">
        <v>0</v>
      </c>
      <c r="E53" s="538">
        <v>0</v>
      </c>
      <c r="F53" s="594">
        <v>0</v>
      </c>
      <c r="G53" s="594">
        <v>0</v>
      </c>
      <c r="H53" s="594">
        <v>0</v>
      </c>
      <c r="I53" s="594">
        <v>0</v>
      </c>
      <c r="J53" s="594">
        <v>0</v>
      </c>
      <c r="K53" s="594">
        <v>0</v>
      </c>
      <c r="L53" s="594">
        <v>0</v>
      </c>
      <c r="M53" s="594">
        <v>0</v>
      </c>
      <c r="N53" s="538">
        <v>0</v>
      </c>
      <c r="O53" s="538">
        <v>0</v>
      </c>
      <c r="P53" s="538">
        <v>0</v>
      </c>
    </row>
    <row r="54" spans="1:16">
      <c r="A54" s="586">
        <v>39</v>
      </c>
      <c r="B54" s="557" t="s">
        <v>479</v>
      </c>
      <c r="C54" s="538">
        <v>3635</v>
      </c>
      <c r="D54" s="538">
        <v>0</v>
      </c>
      <c r="E54" s="538">
        <v>0</v>
      </c>
      <c r="F54" s="594">
        <v>0</v>
      </c>
      <c r="G54" s="594">
        <v>0</v>
      </c>
      <c r="H54" s="594">
        <v>0</v>
      </c>
      <c r="I54" s="594">
        <v>0</v>
      </c>
      <c r="J54" s="594">
        <v>0</v>
      </c>
      <c r="K54" s="594">
        <v>0</v>
      </c>
      <c r="L54" s="594">
        <v>0</v>
      </c>
      <c r="M54" s="594">
        <v>0</v>
      </c>
      <c r="N54" s="538">
        <v>0</v>
      </c>
      <c r="O54" s="538">
        <v>0</v>
      </c>
      <c r="P54" s="538">
        <v>0</v>
      </c>
    </row>
    <row r="55" spans="1:16">
      <c r="A55" s="586">
        <v>40</v>
      </c>
      <c r="B55" s="561" t="s">
        <v>480</v>
      </c>
      <c r="C55" s="538">
        <v>2063</v>
      </c>
      <c r="D55" s="538">
        <v>0</v>
      </c>
      <c r="E55" s="538">
        <v>0</v>
      </c>
      <c r="F55" s="594">
        <v>0</v>
      </c>
      <c r="G55" s="594">
        <v>0</v>
      </c>
      <c r="H55" s="594">
        <v>0</v>
      </c>
      <c r="I55" s="594">
        <v>0</v>
      </c>
      <c r="J55" s="594">
        <v>0</v>
      </c>
      <c r="K55" s="594">
        <v>0</v>
      </c>
      <c r="L55" s="594">
        <v>0</v>
      </c>
      <c r="M55" s="594">
        <v>0</v>
      </c>
      <c r="N55" s="538">
        <v>0</v>
      </c>
      <c r="O55" s="538">
        <v>0</v>
      </c>
      <c r="P55" s="538">
        <v>0</v>
      </c>
    </row>
    <row r="56" spans="1:16">
      <c r="A56" s="586">
        <v>41</v>
      </c>
      <c r="B56" s="561" t="s">
        <v>481</v>
      </c>
      <c r="C56" s="538">
        <v>2920</v>
      </c>
      <c r="D56" s="538">
        <v>0</v>
      </c>
      <c r="E56" s="538">
        <v>0</v>
      </c>
      <c r="F56" s="594">
        <v>0</v>
      </c>
      <c r="G56" s="594">
        <v>0</v>
      </c>
      <c r="H56" s="594">
        <v>0</v>
      </c>
      <c r="I56" s="594">
        <v>0</v>
      </c>
      <c r="J56" s="594">
        <v>0</v>
      </c>
      <c r="K56" s="594">
        <v>0</v>
      </c>
      <c r="L56" s="594">
        <v>0</v>
      </c>
      <c r="M56" s="594">
        <v>0</v>
      </c>
      <c r="N56" s="538">
        <v>0</v>
      </c>
      <c r="O56" s="538">
        <v>0</v>
      </c>
      <c r="P56" s="538">
        <v>0</v>
      </c>
    </row>
    <row r="57" spans="1:16">
      <c r="A57" s="586">
        <v>42</v>
      </c>
      <c r="B57" s="561" t="s">
        <v>482</v>
      </c>
      <c r="C57" s="538">
        <v>2128</v>
      </c>
      <c r="D57" s="538">
        <v>0</v>
      </c>
      <c r="E57" s="538">
        <v>0</v>
      </c>
      <c r="F57" s="594">
        <v>0</v>
      </c>
      <c r="G57" s="594">
        <v>0</v>
      </c>
      <c r="H57" s="594">
        <v>0</v>
      </c>
      <c r="I57" s="594">
        <v>0</v>
      </c>
      <c r="J57" s="594">
        <v>0</v>
      </c>
      <c r="K57" s="594">
        <v>0</v>
      </c>
      <c r="L57" s="594">
        <v>0</v>
      </c>
      <c r="M57" s="594">
        <v>0</v>
      </c>
      <c r="N57" s="538">
        <v>0</v>
      </c>
      <c r="O57" s="538">
        <v>0</v>
      </c>
      <c r="P57" s="538">
        <v>0</v>
      </c>
    </row>
    <row r="58" spans="1:16">
      <c r="A58" s="586">
        <v>43</v>
      </c>
      <c r="B58" s="561" t="s">
        <v>483</v>
      </c>
      <c r="C58" s="538">
        <v>1265</v>
      </c>
      <c r="D58" s="538">
        <v>0</v>
      </c>
      <c r="E58" s="538">
        <v>0</v>
      </c>
      <c r="F58" s="594">
        <v>0</v>
      </c>
      <c r="G58" s="594">
        <v>0</v>
      </c>
      <c r="H58" s="594">
        <v>0</v>
      </c>
      <c r="I58" s="594">
        <v>0</v>
      </c>
      <c r="J58" s="594">
        <v>0</v>
      </c>
      <c r="K58" s="594">
        <v>0</v>
      </c>
      <c r="L58" s="594">
        <v>0</v>
      </c>
      <c r="M58" s="594">
        <v>0</v>
      </c>
      <c r="N58" s="538">
        <v>0</v>
      </c>
      <c r="O58" s="538">
        <v>0</v>
      </c>
      <c r="P58" s="538">
        <v>0</v>
      </c>
    </row>
    <row r="59" spans="1:16">
      <c r="A59" s="586">
        <v>44</v>
      </c>
      <c r="B59" s="561" t="s">
        <v>484</v>
      </c>
      <c r="C59" s="538">
        <v>1215</v>
      </c>
      <c r="D59" s="538">
        <v>0</v>
      </c>
      <c r="E59" s="538">
        <v>0</v>
      </c>
      <c r="F59" s="594">
        <v>0</v>
      </c>
      <c r="G59" s="594">
        <v>0</v>
      </c>
      <c r="H59" s="594">
        <v>0</v>
      </c>
      <c r="I59" s="594">
        <v>0</v>
      </c>
      <c r="J59" s="594">
        <v>0</v>
      </c>
      <c r="K59" s="594">
        <v>0</v>
      </c>
      <c r="L59" s="594">
        <v>0</v>
      </c>
      <c r="M59" s="594">
        <v>0</v>
      </c>
      <c r="N59" s="538">
        <v>0</v>
      </c>
      <c r="O59" s="538">
        <v>0</v>
      </c>
      <c r="P59" s="538">
        <v>0</v>
      </c>
    </row>
    <row r="60" spans="1:16">
      <c r="A60" s="586">
        <v>45</v>
      </c>
      <c r="B60" s="561" t="s">
        <v>485</v>
      </c>
      <c r="C60" s="538">
        <v>2927</v>
      </c>
      <c r="D60" s="538">
        <v>0</v>
      </c>
      <c r="E60" s="538">
        <v>0</v>
      </c>
      <c r="F60" s="594">
        <v>0</v>
      </c>
      <c r="G60" s="594">
        <v>0</v>
      </c>
      <c r="H60" s="594">
        <v>0</v>
      </c>
      <c r="I60" s="594">
        <v>0</v>
      </c>
      <c r="J60" s="594">
        <v>0</v>
      </c>
      <c r="K60" s="594">
        <v>0</v>
      </c>
      <c r="L60" s="594">
        <v>0</v>
      </c>
      <c r="M60" s="594">
        <v>0</v>
      </c>
      <c r="N60" s="538">
        <v>0</v>
      </c>
      <c r="O60" s="538">
        <v>0</v>
      </c>
      <c r="P60" s="538">
        <v>0</v>
      </c>
    </row>
    <row r="61" spans="1:16" s="589" customFormat="1">
      <c r="A61" s="588">
        <v>46</v>
      </c>
      <c r="B61" s="561" t="s">
        <v>486</v>
      </c>
      <c r="C61" s="598">
        <v>2268</v>
      </c>
      <c r="D61" s="598">
        <v>0</v>
      </c>
      <c r="E61" s="598">
        <v>0</v>
      </c>
      <c r="F61" s="599">
        <v>0</v>
      </c>
      <c r="G61" s="599">
        <v>0</v>
      </c>
      <c r="H61" s="599">
        <v>0</v>
      </c>
      <c r="I61" s="599">
        <v>0</v>
      </c>
      <c r="J61" s="599">
        <v>0</v>
      </c>
      <c r="K61" s="599">
        <v>0</v>
      </c>
      <c r="L61" s="599">
        <v>0</v>
      </c>
      <c r="M61" s="599">
        <v>0</v>
      </c>
      <c r="N61" s="598">
        <v>0</v>
      </c>
      <c r="O61" s="598">
        <v>0</v>
      </c>
      <c r="P61" s="598">
        <v>0</v>
      </c>
    </row>
    <row r="62" spans="1:16">
      <c r="A62" s="586">
        <v>47</v>
      </c>
      <c r="B62" s="561" t="s">
        <v>487</v>
      </c>
      <c r="C62" s="538">
        <v>2031</v>
      </c>
      <c r="D62" s="538">
        <v>0</v>
      </c>
      <c r="E62" s="538">
        <v>0</v>
      </c>
      <c r="F62" s="594">
        <v>0</v>
      </c>
      <c r="G62" s="594">
        <v>0</v>
      </c>
      <c r="H62" s="594">
        <v>0</v>
      </c>
      <c r="I62" s="594">
        <v>0</v>
      </c>
      <c r="J62" s="594">
        <v>0</v>
      </c>
      <c r="K62" s="594">
        <v>0</v>
      </c>
      <c r="L62" s="594">
        <v>0</v>
      </c>
      <c r="M62" s="594">
        <v>0</v>
      </c>
      <c r="N62" s="538">
        <v>0</v>
      </c>
      <c r="O62" s="538">
        <v>0</v>
      </c>
      <c r="P62" s="538">
        <v>0</v>
      </c>
    </row>
    <row r="63" spans="1:16">
      <c r="A63" s="586">
        <v>48</v>
      </c>
      <c r="B63" s="561" t="s">
        <v>492</v>
      </c>
      <c r="C63" s="538">
        <v>2328</v>
      </c>
      <c r="D63" s="538">
        <v>0</v>
      </c>
      <c r="E63" s="538">
        <v>0</v>
      </c>
      <c r="F63" s="594">
        <v>0</v>
      </c>
      <c r="G63" s="594">
        <v>0</v>
      </c>
      <c r="H63" s="594">
        <v>0</v>
      </c>
      <c r="I63" s="594">
        <v>0</v>
      </c>
      <c r="J63" s="594">
        <v>0</v>
      </c>
      <c r="K63" s="594">
        <v>0</v>
      </c>
      <c r="L63" s="594">
        <v>0</v>
      </c>
      <c r="M63" s="594">
        <v>0</v>
      </c>
      <c r="N63" s="538">
        <v>0</v>
      </c>
      <c r="O63" s="538">
        <v>0</v>
      </c>
      <c r="P63" s="538">
        <v>0</v>
      </c>
    </row>
    <row r="64" spans="1:16">
      <c r="A64" s="586">
        <v>49</v>
      </c>
      <c r="B64" s="561" t="s">
        <v>493</v>
      </c>
      <c r="C64" s="538">
        <v>2171</v>
      </c>
      <c r="D64" s="538">
        <v>0</v>
      </c>
      <c r="E64" s="538">
        <v>0</v>
      </c>
      <c r="F64" s="594">
        <v>0</v>
      </c>
      <c r="G64" s="594">
        <v>0</v>
      </c>
      <c r="H64" s="594">
        <v>0</v>
      </c>
      <c r="I64" s="594">
        <v>0</v>
      </c>
      <c r="J64" s="594">
        <v>0</v>
      </c>
      <c r="K64" s="594">
        <v>0</v>
      </c>
      <c r="L64" s="594">
        <v>0</v>
      </c>
      <c r="M64" s="594">
        <v>0</v>
      </c>
      <c r="N64" s="538">
        <v>0</v>
      </c>
      <c r="O64" s="538">
        <v>0</v>
      </c>
      <c r="P64" s="538">
        <v>0</v>
      </c>
    </row>
    <row r="65" spans="1:16">
      <c r="A65" s="586">
        <v>50</v>
      </c>
      <c r="B65" s="561" t="s">
        <v>488</v>
      </c>
      <c r="C65" s="522">
        <v>1177</v>
      </c>
      <c r="D65" s="538">
        <v>0</v>
      </c>
      <c r="E65" s="538">
        <v>0</v>
      </c>
      <c r="F65" s="594">
        <v>0</v>
      </c>
      <c r="G65" s="594">
        <v>0</v>
      </c>
      <c r="H65" s="594">
        <v>0</v>
      </c>
      <c r="I65" s="594">
        <v>0</v>
      </c>
      <c r="J65" s="594">
        <v>0</v>
      </c>
      <c r="K65" s="594">
        <v>0</v>
      </c>
      <c r="L65" s="594">
        <v>0</v>
      </c>
      <c r="M65" s="594">
        <v>0</v>
      </c>
      <c r="N65" s="538">
        <v>0</v>
      </c>
      <c r="O65" s="538">
        <v>0</v>
      </c>
      <c r="P65" s="538">
        <v>0</v>
      </c>
    </row>
    <row r="66" spans="1:16">
      <c r="A66" s="586">
        <v>51</v>
      </c>
      <c r="B66" s="561" t="s">
        <v>494</v>
      </c>
      <c r="C66" s="538">
        <v>2725</v>
      </c>
      <c r="D66" s="538">
        <v>340</v>
      </c>
      <c r="E66" s="538">
        <v>0</v>
      </c>
      <c r="F66" s="594">
        <v>0</v>
      </c>
      <c r="G66" s="594">
        <v>0</v>
      </c>
      <c r="H66" s="594">
        <v>0</v>
      </c>
      <c r="I66" s="594">
        <v>0</v>
      </c>
      <c r="J66" s="594">
        <v>0</v>
      </c>
      <c r="K66" s="594">
        <v>0</v>
      </c>
      <c r="L66" s="594">
        <v>0</v>
      </c>
      <c r="M66" s="594">
        <v>0</v>
      </c>
      <c r="N66" s="538">
        <v>0</v>
      </c>
      <c r="O66" s="538">
        <v>0</v>
      </c>
      <c r="P66" s="538">
        <v>340</v>
      </c>
    </row>
    <row r="67" spans="1:16">
      <c r="A67" s="538" t="s">
        <v>9</v>
      </c>
      <c r="B67" s="538"/>
      <c r="C67" s="538">
        <f>SUM(C16:C66)</f>
        <v>112960</v>
      </c>
      <c r="D67" s="538">
        <f t="shared" ref="D67:P67" si="0">SUM(D16:D66)</f>
        <v>5075</v>
      </c>
      <c r="E67" s="538">
        <f t="shared" si="0"/>
        <v>0</v>
      </c>
      <c r="F67" s="594">
        <f t="shared" si="0"/>
        <v>0</v>
      </c>
      <c r="G67" s="594">
        <f t="shared" si="0"/>
        <v>0</v>
      </c>
      <c r="H67" s="594">
        <f t="shared" si="0"/>
        <v>0</v>
      </c>
      <c r="I67" s="594">
        <f t="shared" si="0"/>
        <v>0</v>
      </c>
      <c r="J67" s="594">
        <f t="shared" si="0"/>
        <v>0</v>
      </c>
      <c r="K67" s="594">
        <f t="shared" si="0"/>
        <v>0</v>
      </c>
      <c r="L67" s="594">
        <f t="shared" si="0"/>
        <v>0</v>
      </c>
      <c r="M67" s="594">
        <f t="shared" si="0"/>
        <v>0</v>
      </c>
      <c r="N67" s="538">
        <f t="shared" si="0"/>
        <v>0</v>
      </c>
      <c r="O67" s="538">
        <f t="shared" si="0"/>
        <v>0</v>
      </c>
      <c r="P67" s="538">
        <f t="shared" si="0"/>
        <v>340</v>
      </c>
    </row>
    <row r="70" spans="1:16">
      <c r="H70" s="1362" t="s">
        <v>6</v>
      </c>
      <c r="I70" s="1362"/>
      <c r="J70" s="1362"/>
      <c r="K70" s="1362"/>
      <c r="L70" s="1362"/>
      <c r="M70" s="1362"/>
    </row>
    <row r="71" spans="1:16">
      <c r="H71" s="1362" t="s">
        <v>7</v>
      </c>
      <c r="I71" s="1362"/>
      <c r="J71" s="1362"/>
      <c r="K71" s="1362"/>
      <c r="L71" s="1362"/>
      <c r="M71" s="1362"/>
    </row>
    <row r="72" spans="1:16">
      <c r="H72" s="1362" t="s">
        <v>56</v>
      </c>
      <c r="I72" s="1362"/>
      <c r="J72" s="1362"/>
      <c r="K72" s="1362"/>
      <c r="L72" s="1362"/>
      <c r="M72" s="1362"/>
    </row>
    <row r="73" spans="1:16">
      <c r="A73" s="522" t="s">
        <v>5</v>
      </c>
      <c r="H73" s="1557" t="s">
        <v>55</v>
      </c>
      <c r="I73" s="1557"/>
      <c r="J73" s="1557"/>
      <c r="K73" s="1557"/>
    </row>
  </sheetData>
  <mergeCells count="17">
    <mergeCell ref="A9:F9"/>
    <mergeCell ref="H1:I1"/>
    <mergeCell ref="L1:M1"/>
    <mergeCell ref="C2:J2"/>
    <mergeCell ref="A3:M3"/>
    <mergeCell ref="A4:M4"/>
    <mergeCell ref="H70:M70"/>
    <mergeCell ref="H71:M71"/>
    <mergeCell ref="H72:M72"/>
    <mergeCell ref="H73:K73"/>
    <mergeCell ref="A10:F10"/>
    <mergeCell ref="K12:P12"/>
    <mergeCell ref="A13:A14"/>
    <mergeCell ref="B13:B14"/>
    <mergeCell ref="C13:C14"/>
    <mergeCell ref="D13:D14"/>
    <mergeCell ref="E13:P13"/>
  </mergeCells>
  <printOptions horizontalCentered="1"/>
  <pageMargins left="0.4" right="0.15" top="0.14000000000000001" bottom="0" header="0.11" footer="0.26"/>
  <pageSetup paperSize="9" scale="10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68"/>
  <sheetViews>
    <sheetView topLeftCell="B1" zoomScaleSheetLayoutView="80" workbookViewId="0">
      <pane ySplit="10" topLeftCell="A50" activePane="bottomLeft" state="frozen"/>
      <selection pane="bottomLeft" activeCell="F64" sqref="F64"/>
    </sheetView>
  </sheetViews>
  <sheetFormatPr defaultColWidth="9.140625" defaultRowHeight="12.75"/>
  <cols>
    <col min="1" max="1" width="6.85546875" style="367" customWidth="1"/>
    <col min="2" max="2" width="17" style="367" customWidth="1"/>
    <col min="3" max="3" width="9.140625" style="367"/>
    <col min="4" max="4" width="8.42578125" style="367" customWidth="1"/>
    <col min="5" max="5" width="12.85546875" style="367" customWidth="1"/>
    <col min="6" max="6" width="16" style="367" customWidth="1"/>
    <col min="7" max="7" width="15.28515625" style="367" customWidth="1"/>
    <col min="8" max="8" width="17" style="367" customWidth="1"/>
    <col min="9" max="9" width="18" style="367" customWidth="1"/>
    <col min="10" max="10" width="11.140625" style="367" customWidth="1"/>
    <col min="11" max="11" width="12.7109375" style="367" customWidth="1"/>
    <col min="12" max="12" width="11.42578125" style="367" customWidth="1"/>
    <col min="13" max="13" width="15.42578125" style="367" customWidth="1"/>
    <col min="14" max="16384" width="9.140625" style="367"/>
  </cols>
  <sheetData>
    <row r="1" spans="1:16" ht="18">
      <c r="C1" s="1466" t="s">
        <v>0</v>
      </c>
      <c r="D1" s="1466"/>
      <c r="E1" s="1466"/>
      <c r="F1" s="1466"/>
      <c r="G1" s="1466"/>
      <c r="H1" s="1466"/>
      <c r="I1" s="1466"/>
      <c r="J1" s="881"/>
      <c r="K1" s="881"/>
      <c r="L1" s="1564" t="s">
        <v>336</v>
      </c>
      <c r="M1" s="1564"/>
      <c r="N1" s="881"/>
      <c r="O1" s="881"/>
      <c r="P1" s="881"/>
    </row>
    <row r="2" spans="1:16" ht="21">
      <c r="B2" s="1468" t="s">
        <v>507</v>
      </c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882"/>
      <c r="N2" s="882"/>
      <c r="O2" s="882"/>
      <c r="P2" s="882"/>
    </row>
    <row r="3" spans="1:16" ht="21"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82"/>
      <c r="O3" s="882"/>
      <c r="P3" s="882"/>
    </row>
    <row r="4" spans="1:16" ht="20.25" customHeight="1">
      <c r="A4" s="1565" t="s">
        <v>335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</row>
    <row r="5" spans="1:16" ht="20.25" customHeight="1">
      <c r="A5" s="1330" t="s">
        <v>495</v>
      </c>
      <c r="B5" s="1330"/>
      <c r="C5" s="1330"/>
      <c r="D5" s="941"/>
      <c r="E5" s="941"/>
      <c r="F5" s="941"/>
      <c r="G5" s="941"/>
      <c r="H5" s="1374"/>
      <c r="I5" s="1374"/>
      <c r="J5" s="1374"/>
      <c r="K5" s="1374"/>
      <c r="L5" s="1374"/>
      <c r="M5" s="1374"/>
      <c r="N5" s="424"/>
    </row>
    <row r="6" spans="1:16" ht="15" customHeight="1">
      <c r="A6" s="1566" t="s">
        <v>45</v>
      </c>
      <c r="B6" s="1566" t="s">
        <v>195</v>
      </c>
      <c r="C6" s="1569" t="s">
        <v>285</v>
      </c>
      <c r="D6" s="1570"/>
      <c r="E6" s="1570"/>
      <c r="F6" s="1570"/>
      <c r="G6" s="1571"/>
      <c r="H6" s="1575" t="s">
        <v>282</v>
      </c>
      <c r="I6" s="1575"/>
      <c r="J6" s="1575"/>
      <c r="K6" s="1575"/>
      <c r="L6" s="1575"/>
      <c r="M6" s="1566" t="s">
        <v>196</v>
      </c>
    </row>
    <row r="7" spans="1:16" ht="12.75" customHeight="1">
      <c r="A7" s="1567"/>
      <c r="B7" s="1567"/>
      <c r="C7" s="1572"/>
      <c r="D7" s="1573"/>
      <c r="E7" s="1573"/>
      <c r="F7" s="1573"/>
      <c r="G7" s="1574"/>
      <c r="H7" s="1575"/>
      <c r="I7" s="1575"/>
      <c r="J7" s="1575"/>
      <c r="K7" s="1575"/>
      <c r="L7" s="1575"/>
      <c r="M7" s="1567"/>
    </row>
    <row r="8" spans="1:16" ht="5.25" customHeight="1">
      <c r="A8" s="1567"/>
      <c r="B8" s="1567"/>
      <c r="C8" s="1572"/>
      <c r="D8" s="1573"/>
      <c r="E8" s="1573"/>
      <c r="F8" s="1573"/>
      <c r="G8" s="1574"/>
      <c r="H8" s="1575"/>
      <c r="I8" s="1575"/>
      <c r="J8" s="1575"/>
      <c r="K8" s="1575"/>
      <c r="L8" s="1575"/>
      <c r="M8" s="1567"/>
    </row>
    <row r="9" spans="1:16" ht="68.25" customHeight="1">
      <c r="A9" s="1568"/>
      <c r="B9" s="1568"/>
      <c r="C9" s="942" t="s">
        <v>197</v>
      </c>
      <c r="D9" s="942" t="s">
        <v>198</v>
      </c>
      <c r="E9" s="942" t="s">
        <v>199</v>
      </c>
      <c r="F9" s="942" t="s">
        <v>200</v>
      </c>
      <c r="G9" s="943" t="s">
        <v>201</v>
      </c>
      <c r="H9" s="944" t="s">
        <v>281</v>
      </c>
      <c r="I9" s="944" t="s">
        <v>286</v>
      </c>
      <c r="J9" s="944" t="s">
        <v>283</v>
      </c>
      <c r="K9" s="944" t="s">
        <v>284</v>
      </c>
      <c r="L9" s="944" t="s">
        <v>33</v>
      </c>
      <c r="M9" s="1568"/>
    </row>
    <row r="10" spans="1:16" ht="15">
      <c r="A10" s="945">
        <v>1</v>
      </c>
      <c r="B10" s="945">
        <v>2</v>
      </c>
      <c r="C10" s="945">
        <v>3</v>
      </c>
      <c r="D10" s="945">
        <v>4</v>
      </c>
      <c r="E10" s="945">
        <v>5</v>
      </c>
      <c r="F10" s="945">
        <v>6</v>
      </c>
      <c r="G10" s="945">
        <v>7</v>
      </c>
      <c r="H10" s="945">
        <v>8</v>
      </c>
      <c r="I10" s="945">
        <v>9</v>
      </c>
      <c r="J10" s="945">
        <v>10</v>
      </c>
      <c r="K10" s="945">
        <v>11</v>
      </c>
      <c r="L10" s="945">
        <v>12</v>
      </c>
      <c r="M10" s="945">
        <v>13</v>
      </c>
    </row>
    <row r="11" spans="1:16" ht="18.75">
      <c r="A11" s="946">
        <v>1</v>
      </c>
      <c r="B11" s="947" t="s">
        <v>521</v>
      </c>
      <c r="C11" s="948">
        <v>0</v>
      </c>
      <c r="D11" s="948">
        <v>0</v>
      </c>
      <c r="E11" s="948">
        <v>0</v>
      </c>
      <c r="F11" s="948">
        <v>0</v>
      </c>
      <c r="G11" s="948">
        <v>0</v>
      </c>
      <c r="H11" s="948">
        <v>0</v>
      </c>
      <c r="I11" s="948">
        <v>0</v>
      </c>
      <c r="J11" s="948">
        <v>0</v>
      </c>
      <c r="K11" s="948">
        <v>0</v>
      </c>
      <c r="L11" s="948">
        <v>0</v>
      </c>
      <c r="M11" s="948">
        <v>0</v>
      </c>
    </row>
    <row r="12" spans="1:16" ht="18.75">
      <c r="A12" s="946">
        <v>2</v>
      </c>
      <c r="B12" s="947" t="s">
        <v>446</v>
      </c>
      <c r="C12" s="948">
        <v>0</v>
      </c>
      <c r="D12" s="948">
        <v>0</v>
      </c>
      <c r="E12" s="948">
        <v>0</v>
      </c>
      <c r="F12" s="948">
        <v>0</v>
      </c>
      <c r="G12" s="948">
        <v>0</v>
      </c>
      <c r="H12" s="948">
        <v>0</v>
      </c>
      <c r="I12" s="948">
        <v>0</v>
      </c>
      <c r="J12" s="948">
        <v>0</v>
      </c>
      <c r="K12" s="948">
        <v>0</v>
      </c>
      <c r="L12" s="948">
        <v>0</v>
      </c>
      <c r="M12" s="948">
        <v>0</v>
      </c>
    </row>
    <row r="13" spans="1:16" ht="18.75">
      <c r="A13" s="946">
        <v>3</v>
      </c>
      <c r="B13" s="947" t="s">
        <v>445</v>
      </c>
      <c r="C13" s="948">
        <v>0</v>
      </c>
      <c r="D13" s="948">
        <v>0</v>
      </c>
      <c r="E13" s="948">
        <v>0</v>
      </c>
      <c r="F13" s="948">
        <v>0</v>
      </c>
      <c r="G13" s="948">
        <v>0</v>
      </c>
      <c r="H13" s="948">
        <v>0</v>
      </c>
      <c r="I13" s="948">
        <v>0</v>
      </c>
      <c r="J13" s="948">
        <v>0</v>
      </c>
      <c r="K13" s="948">
        <v>0</v>
      </c>
      <c r="L13" s="948">
        <v>0</v>
      </c>
      <c r="M13" s="948">
        <v>0</v>
      </c>
    </row>
    <row r="14" spans="1:16" ht="18.75">
      <c r="A14" s="946">
        <v>4</v>
      </c>
      <c r="B14" s="947" t="s">
        <v>447</v>
      </c>
      <c r="C14" s="948">
        <v>0</v>
      </c>
      <c r="D14" s="948">
        <v>0</v>
      </c>
      <c r="E14" s="948">
        <v>0</v>
      </c>
      <c r="F14" s="948">
        <v>0</v>
      </c>
      <c r="G14" s="948">
        <v>0</v>
      </c>
      <c r="H14" s="948">
        <v>0</v>
      </c>
      <c r="I14" s="948">
        <v>0</v>
      </c>
      <c r="J14" s="948">
        <v>0</v>
      </c>
      <c r="K14" s="948">
        <v>0</v>
      </c>
      <c r="L14" s="948">
        <v>0</v>
      </c>
      <c r="M14" s="948">
        <v>0</v>
      </c>
    </row>
    <row r="15" spans="1:16" ht="18.75">
      <c r="A15" s="946">
        <v>5</v>
      </c>
      <c r="B15" s="947" t="s">
        <v>448</v>
      </c>
      <c r="C15" s="948">
        <v>0</v>
      </c>
      <c r="D15" s="948">
        <v>0</v>
      </c>
      <c r="E15" s="948">
        <v>0</v>
      </c>
      <c r="F15" s="948">
        <v>0</v>
      </c>
      <c r="G15" s="948">
        <v>0</v>
      </c>
      <c r="H15" s="948">
        <v>0</v>
      </c>
      <c r="I15" s="948">
        <v>0</v>
      </c>
      <c r="J15" s="948">
        <v>0</v>
      </c>
      <c r="K15" s="948">
        <v>0</v>
      </c>
      <c r="L15" s="948">
        <v>0</v>
      </c>
      <c r="M15" s="948">
        <v>0</v>
      </c>
    </row>
    <row r="16" spans="1:16" ht="18.75">
      <c r="A16" s="946">
        <v>6</v>
      </c>
      <c r="B16" s="947" t="s">
        <v>449</v>
      </c>
      <c r="C16" s="948">
        <v>0</v>
      </c>
      <c r="D16" s="948">
        <v>0</v>
      </c>
      <c r="E16" s="948">
        <v>0</v>
      </c>
      <c r="F16" s="948">
        <v>0</v>
      </c>
      <c r="G16" s="948">
        <v>0</v>
      </c>
      <c r="H16" s="948">
        <v>0</v>
      </c>
      <c r="I16" s="948">
        <v>0</v>
      </c>
      <c r="J16" s="948">
        <v>0</v>
      </c>
      <c r="K16" s="948">
        <v>0</v>
      </c>
      <c r="L16" s="948">
        <v>0</v>
      </c>
      <c r="M16" s="948">
        <v>0</v>
      </c>
    </row>
    <row r="17" spans="1:13" ht="18.75">
      <c r="A17" s="946">
        <v>7</v>
      </c>
      <c r="B17" s="947" t="s">
        <v>450</v>
      </c>
      <c r="C17" s="948">
        <v>0</v>
      </c>
      <c r="D17" s="948">
        <v>0</v>
      </c>
      <c r="E17" s="948">
        <v>0</v>
      </c>
      <c r="F17" s="948">
        <v>0</v>
      </c>
      <c r="G17" s="948">
        <v>0</v>
      </c>
      <c r="H17" s="948">
        <v>0</v>
      </c>
      <c r="I17" s="948">
        <v>0</v>
      </c>
      <c r="J17" s="948">
        <v>0</v>
      </c>
      <c r="K17" s="948">
        <v>0</v>
      </c>
      <c r="L17" s="948">
        <v>0</v>
      </c>
      <c r="M17" s="948">
        <v>0</v>
      </c>
    </row>
    <row r="18" spans="1:13" ht="18.75">
      <c r="A18" s="946">
        <v>8</v>
      </c>
      <c r="B18" s="947" t="s">
        <v>451</v>
      </c>
      <c r="C18" s="948">
        <v>0</v>
      </c>
      <c r="D18" s="948">
        <v>0</v>
      </c>
      <c r="E18" s="948">
        <v>0</v>
      </c>
      <c r="F18" s="948">
        <v>0</v>
      </c>
      <c r="G18" s="948">
        <v>0</v>
      </c>
      <c r="H18" s="948">
        <v>0</v>
      </c>
      <c r="I18" s="948">
        <v>0</v>
      </c>
      <c r="J18" s="948">
        <v>0</v>
      </c>
      <c r="K18" s="948">
        <v>0</v>
      </c>
      <c r="L18" s="948">
        <v>0</v>
      </c>
      <c r="M18" s="948">
        <v>0</v>
      </c>
    </row>
    <row r="19" spans="1:13" ht="18.75">
      <c r="A19" s="946">
        <v>9</v>
      </c>
      <c r="B19" s="947" t="s">
        <v>452</v>
      </c>
      <c r="C19" s="948">
        <v>0</v>
      </c>
      <c r="D19" s="948">
        <v>0</v>
      </c>
      <c r="E19" s="948">
        <v>0</v>
      </c>
      <c r="F19" s="948">
        <v>0</v>
      </c>
      <c r="G19" s="948">
        <v>0</v>
      </c>
      <c r="H19" s="948">
        <v>0</v>
      </c>
      <c r="I19" s="948">
        <v>0</v>
      </c>
      <c r="J19" s="948">
        <v>0</v>
      </c>
      <c r="K19" s="948">
        <v>0</v>
      </c>
      <c r="L19" s="948">
        <v>0</v>
      </c>
      <c r="M19" s="948">
        <v>0</v>
      </c>
    </row>
    <row r="20" spans="1:13" ht="18.75">
      <c r="A20" s="946">
        <v>10</v>
      </c>
      <c r="B20" s="947" t="s">
        <v>453</v>
      </c>
      <c r="C20" s="948">
        <v>0</v>
      </c>
      <c r="D20" s="948">
        <v>0</v>
      </c>
      <c r="E20" s="948">
        <v>0</v>
      </c>
      <c r="F20" s="948">
        <v>0</v>
      </c>
      <c r="G20" s="948">
        <v>0</v>
      </c>
      <c r="H20" s="948">
        <v>0</v>
      </c>
      <c r="I20" s="948">
        <v>0</v>
      </c>
      <c r="J20" s="948">
        <v>0</v>
      </c>
      <c r="K20" s="948">
        <v>0</v>
      </c>
      <c r="L20" s="948">
        <v>0</v>
      </c>
      <c r="M20" s="948">
        <v>0</v>
      </c>
    </row>
    <row r="21" spans="1:13" ht="18.75">
      <c r="A21" s="946">
        <v>11</v>
      </c>
      <c r="B21" s="947" t="s">
        <v>454</v>
      </c>
      <c r="C21" s="948">
        <v>0</v>
      </c>
      <c r="D21" s="948">
        <v>0</v>
      </c>
      <c r="E21" s="948">
        <v>0</v>
      </c>
      <c r="F21" s="948">
        <v>0</v>
      </c>
      <c r="G21" s="948">
        <v>0</v>
      </c>
      <c r="H21" s="948">
        <v>0</v>
      </c>
      <c r="I21" s="948">
        <v>0</v>
      </c>
      <c r="J21" s="948">
        <v>0</v>
      </c>
      <c r="K21" s="948">
        <v>0</v>
      </c>
      <c r="L21" s="948">
        <v>0</v>
      </c>
      <c r="M21" s="948">
        <v>0</v>
      </c>
    </row>
    <row r="22" spans="1:13" ht="18.75">
      <c r="A22" s="946">
        <v>12</v>
      </c>
      <c r="B22" s="947" t="s">
        <v>455</v>
      </c>
      <c r="C22" s="948">
        <v>0</v>
      </c>
      <c r="D22" s="948">
        <v>0</v>
      </c>
      <c r="E22" s="948">
        <v>0</v>
      </c>
      <c r="F22" s="948">
        <v>0</v>
      </c>
      <c r="G22" s="948">
        <v>0</v>
      </c>
      <c r="H22" s="948">
        <v>0</v>
      </c>
      <c r="I22" s="948">
        <v>0</v>
      </c>
      <c r="J22" s="948">
        <v>0</v>
      </c>
      <c r="K22" s="948">
        <v>0</v>
      </c>
      <c r="L22" s="948">
        <v>0</v>
      </c>
      <c r="M22" s="948">
        <v>0</v>
      </c>
    </row>
    <row r="23" spans="1:13" ht="18.75">
      <c r="A23" s="946">
        <v>13</v>
      </c>
      <c r="B23" s="947" t="s">
        <v>456</v>
      </c>
      <c r="C23" s="948">
        <v>0</v>
      </c>
      <c r="D23" s="948">
        <v>0</v>
      </c>
      <c r="E23" s="948">
        <v>0</v>
      </c>
      <c r="F23" s="948">
        <v>0</v>
      </c>
      <c r="G23" s="948">
        <v>0</v>
      </c>
      <c r="H23" s="948">
        <v>0</v>
      </c>
      <c r="I23" s="948">
        <v>0</v>
      </c>
      <c r="J23" s="948">
        <v>0</v>
      </c>
      <c r="K23" s="948">
        <v>0</v>
      </c>
      <c r="L23" s="948">
        <v>0</v>
      </c>
      <c r="M23" s="948">
        <v>0</v>
      </c>
    </row>
    <row r="24" spans="1:13" ht="18.75">
      <c r="A24" s="946">
        <v>14</v>
      </c>
      <c r="B24" s="947" t="s">
        <v>457</v>
      </c>
      <c r="C24" s="948">
        <v>0</v>
      </c>
      <c r="D24" s="948">
        <v>0</v>
      </c>
      <c r="E24" s="948">
        <v>0</v>
      </c>
      <c r="F24" s="948">
        <v>0</v>
      </c>
      <c r="G24" s="948">
        <v>0</v>
      </c>
      <c r="H24" s="948">
        <v>0</v>
      </c>
      <c r="I24" s="948">
        <v>0</v>
      </c>
      <c r="J24" s="948">
        <v>0</v>
      </c>
      <c r="K24" s="948">
        <v>0</v>
      </c>
      <c r="L24" s="948">
        <v>0</v>
      </c>
      <c r="M24" s="948">
        <v>0</v>
      </c>
    </row>
    <row r="25" spans="1:13" ht="18.75">
      <c r="A25" s="946">
        <v>15</v>
      </c>
      <c r="B25" s="947" t="s">
        <v>458</v>
      </c>
      <c r="C25" s="948">
        <v>0</v>
      </c>
      <c r="D25" s="948">
        <v>0</v>
      </c>
      <c r="E25" s="948">
        <v>0</v>
      </c>
      <c r="F25" s="948">
        <v>0</v>
      </c>
      <c r="G25" s="948">
        <v>0</v>
      </c>
      <c r="H25" s="948">
        <v>0</v>
      </c>
      <c r="I25" s="948">
        <v>0</v>
      </c>
      <c r="J25" s="948">
        <v>0</v>
      </c>
      <c r="K25" s="948">
        <v>0</v>
      </c>
      <c r="L25" s="948">
        <v>0</v>
      </c>
      <c r="M25" s="948">
        <v>0</v>
      </c>
    </row>
    <row r="26" spans="1:13" ht="18.75">
      <c r="A26" s="946">
        <v>16</v>
      </c>
      <c r="B26" s="947" t="s">
        <v>459</v>
      </c>
      <c r="C26" s="948">
        <v>0</v>
      </c>
      <c r="D26" s="948">
        <v>0</v>
      </c>
      <c r="E26" s="948">
        <v>0</v>
      </c>
      <c r="F26" s="948">
        <v>0</v>
      </c>
      <c r="G26" s="948">
        <v>0</v>
      </c>
      <c r="H26" s="948">
        <v>0</v>
      </c>
      <c r="I26" s="948">
        <v>0</v>
      </c>
      <c r="J26" s="948">
        <v>0</v>
      </c>
      <c r="K26" s="948">
        <v>0</v>
      </c>
      <c r="L26" s="948">
        <v>0</v>
      </c>
      <c r="M26" s="948">
        <v>0</v>
      </c>
    </row>
    <row r="27" spans="1:13" ht="18.75">
      <c r="A27" s="946">
        <v>17</v>
      </c>
      <c r="B27" s="947" t="s">
        <v>460</v>
      </c>
      <c r="C27" s="948">
        <v>0</v>
      </c>
      <c r="D27" s="948">
        <v>0</v>
      </c>
      <c r="E27" s="948">
        <v>0</v>
      </c>
      <c r="F27" s="948">
        <v>0</v>
      </c>
      <c r="G27" s="948">
        <v>0</v>
      </c>
      <c r="H27" s="948">
        <v>0</v>
      </c>
      <c r="I27" s="948">
        <v>0</v>
      </c>
      <c r="J27" s="948">
        <v>0</v>
      </c>
      <c r="K27" s="948">
        <v>0</v>
      </c>
      <c r="L27" s="948">
        <v>0</v>
      </c>
      <c r="M27" s="948">
        <v>0</v>
      </c>
    </row>
    <row r="28" spans="1:13" ht="18.75">
      <c r="A28" s="946">
        <v>18</v>
      </c>
      <c r="B28" s="947" t="s">
        <v>461</v>
      </c>
      <c r="C28" s="948">
        <v>0</v>
      </c>
      <c r="D28" s="948">
        <v>0</v>
      </c>
      <c r="E28" s="948">
        <v>0</v>
      </c>
      <c r="F28" s="948">
        <v>0</v>
      </c>
      <c r="G28" s="948">
        <v>0</v>
      </c>
      <c r="H28" s="948">
        <v>0</v>
      </c>
      <c r="I28" s="948">
        <v>0</v>
      </c>
      <c r="J28" s="948">
        <v>0</v>
      </c>
      <c r="K28" s="948">
        <v>0</v>
      </c>
      <c r="L28" s="948">
        <v>0</v>
      </c>
      <c r="M28" s="948">
        <v>0</v>
      </c>
    </row>
    <row r="29" spans="1:13" ht="18.75">
      <c r="A29" s="946">
        <v>19</v>
      </c>
      <c r="B29" s="947" t="s">
        <v>462</v>
      </c>
      <c r="C29" s="948">
        <v>0</v>
      </c>
      <c r="D29" s="948">
        <v>0</v>
      </c>
      <c r="E29" s="948">
        <v>0</v>
      </c>
      <c r="F29" s="948">
        <v>0</v>
      </c>
      <c r="G29" s="948">
        <v>0</v>
      </c>
      <c r="H29" s="948">
        <v>0</v>
      </c>
      <c r="I29" s="948">
        <v>0</v>
      </c>
      <c r="J29" s="948">
        <v>0</v>
      </c>
      <c r="K29" s="948">
        <v>0</v>
      </c>
      <c r="L29" s="948">
        <v>0</v>
      </c>
      <c r="M29" s="948">
        <v>0</v>
      </c>
    </row>
    <row r="30" spans="1:13" ht="18.75">
      <c r="A30" s="946">
        <v>20</v>
      </c>
      <c r="B30" s="947" t="s">
        <v>463</v>
      </c>
      <c r="C30" s="948">
        <v>0</v>
      </c>
      <c r="D30" s="948">
        <v>0</v>
      </c>
      <c r="E30" s="948">
        <v>0</v>
      </c>
      <c r="F30" s="948">
        <v>0</v>
      </c>
      <c r="G30" s="948">
        <v>0</v>
      </c>
      <c r="H30" s="948">
        <v>0</v>
      </c>
      <c r="I30" s="948">
        <v>0</v>
      </c>
      <c r="J30" s="948">
        <v>0</v>
      </c>
      <c r="K30" s="948">
        <v>0</v>
      </c>
      <c r="L30" s="948">
        <v>0</v>
      </c>
      <c r="M30" s="948">
        <v>0</v>
      </c>
    </row>
    <row r="31" spans="1:13" ht="18.75">
      <c r="A31" s="946">
        <v>21</v>
      </c>
      <c r="B31" s="947" t="s">
        <v>464</v>
      </c>
      <c r="C31" s="948">
        <v>0</v>
      </c>
      <c r="D31" s="948">
        <v>0</v>
      </c>
      <c r="E31" s="948">
        <v>0</v>
      </c>
      <c r="F31" s="948">
        <v>0</v>
      </c>
      <c r="G31" s="948">
        <v>0</v>
      </c>
      <c r="H31" s="948">
        <v>0</v>
      </c>
      <c r="I31" s="948">
        <v>0</v>
      </c>
      <c r="J31" s="948">
        <v>0</v>
      </c>
      <c r="K31" s="948">
        <v>0</v>
      </c>
      <c r="L31" s="948">
        <v>0</v>
      </c>
      <c r="M31" s="948">
        <v>0</v>
      </c>
    </row>
    <row r="32" spans="1:13" ht="18.75">
      <c r="A32" s="946">
        <v>22</v>
      </c>
      <c r="B32" s="947" t="s">
        <v>465</v>
      </c>
      <c r="C32" s="948">
        <v>0</v>
      </c>
      <c r="D32" s="948">
        <v>0</v>
      </c>
      <c r="E32" s="948">
        <v>0</v>
      </c>
      <c r="F32" s="948">
        <v>0</v>
      </c>
      <c r="G32" s="948">
        <v>0</v>
      </c>
      <c r="H32" s="948">
        <v>0</v>
      </c>
      <c r="I32" s="948">
        <v>0</v>
      </c>
      <c r="J32" s="948">
        <v>0</v>
      </c>
      <c r="K32" s="948">
        <v>0</v>
      </c>
      <c r="L32" s="948">
        <v>0</v>
      </c>
      <c r="M32" s="948">
        <v>0</v>
      </c>
    </row>
    <row r="33" spans="1:13" ht="18.75">
      <c r="A33" s="946">
        <v>23</v>
      </c>
      <c r="B33" s="947" t="s">
        <v>466</v>
      </c>
      <c r="C33" s="948">
        <v>0</v>
      </c>
      <c r="D33" s="948">
        <v>0</v>
      </c>
      <c r="E33" s="948">
        <v>0</v>
      </c>
      <c r="F33" s="948">
        <v>0</v>
      </c>
      <c r="G33" s="948">
        <v>0</v>
      </c>
      <c r="H33" s="948">
        <v>0</v>
      </c>
      <c r="I33" s="948">
        <v>0</v>
      </c>
      <c r="J33" s="948">
        <v>0</v>
      </c>
      <c r="K33" s="948">
        <v>0</v>
      </c>
      <c r="L33" s="948">
        <v>0</v>
      </c>
      <c r="M33" s="948">
        <v>0</v>
      </c>
    </row>
    <row r="34" spans="1:13" ht="18.75">
      <c r="A34" s="946">
        <v>24</v>
      </c>
      <c r="B34" s="947" t="s">
        <v>489</v>
      </c>
      <c r="C34" s="948">
        <v>0</v>
      </c>
      <c r="D34" s="948">
        <v>0</v>
      </c>
      <c r="E34" s="948">
        <v>0</v>
      </c>
      <c r="F34" s="948">
        <v>0</v>
      </c>
      <c r="G34" s="948">
        <v>0</v>
      </c>
      <c r="H34" s="948">
        <v>0</v>
      </c>
      <c r="I34" s="948">
        <v>0</v>
      </c>
      <c r="J34" s="948">
        <v>0</v>
      </c>
      <c r="K34" s="948">
        <v>0</v>
      </c>
      <c r="L34" s="948">
        <v>0</v>
      </c>
      <c r="M34" s="948">
        <v>0</v>
      </c>
    </row>
    <row r="35" spans="1:13" ht="18.75">
      <c r="A35" s="946">
        <v>25</v>
      </c>
      <c r="B35" s="947" t="s">
        <v>467</v>
      </c>
      <c r="C35" s="948">
        <v>0</v>
      </c>
      <c r="D35" s="948">
        <v>0</v>
      </c>
      <c r="E35" s="948">
        <v>0</v>
      </c>
      <c r="F35" s="948">
        <v>0</v>
      </c>
      <c r="G35" s="948">
        <v>0</v>
      </c>
      <c r="H35" s="948">
        <v>0</v>
      </c>
      <c r="I35" s="948">
        <v>0</v>
      </c>
      <c r="J35" s="948">
        <v>0</v>
      </c>
      <c r="K35" s="948">
        <v>0</v>
      </c>
      <c r="L35" s="948">
        <v>0</v>
      </c>
      <c r="M35" s="948">
        <v>0</v>
      </c>
    </row>
    <row r="36" spans="1:13" ht="18.75">
      <c r="A36" s="946">
        <v>26</v>
      </c>
      <c r="B36" s="947" t="s">
        <v>468</v>
      </c>
      <c r="C36" s="948">
        <v>0</v>
      </c>
      <c r="D36" s="948">
        <v>0</v>
      </c>
      <c r="E36" s="948">
        <v>0</v>
      </c>
      <c r="F36" s="948">
        <v>0</v>
      </c>
      <c r="G36" s="948">
        <v>0</v>
      </c>
      <c r="H36" s="948">
        <v>0</v>
      </c>
      <c r="I36" s="948">
        <v>0</v>
      </c>
      <c r="J36" s="948">
        <v>0</v>
      </c>
      <c r="K36" s="948">
        <v>0</v>
      </c>
      <c r="L36" s="948">
        <v>0</v>
      </c>
      <c r="M36" s="948">
        <v>0</v>
      </c>
    </row>
    <row r="37" spans="1:13" ht="18.75">
      <c r="A37" s="946">
        <v>27</v>
      </c>
      <c r="B37" s="947" t="s">
        <v>469</v>
      </c>
      <c r="C37" s="948">
        <v>0</v>
      </c>
      <c r="D37" s="948">
        <v>0</v>
      </c>
      <c r="E37" s="948">
        <v>0</v>
      </c>
      <c r="F37" s="948">
        <v>0</v>
      </c>
      <c r="G37" s="948">
        <v>0</v>
      </c>
      <c r="H37" s="948">
        <v>0</v>
      </c>
      <c r="I37" s="948">
        <v>0</v>
      </c>
      <c r="J37" s="948">
        <v>0</v>
      </c>
      <c r="K37" s="948">
        <v>0</v>
      </c>
      <c r="L37" s="948">
        <v>0</v>
      </c>
      <c r="M37" s="948">
        <v>0</v>
      </c>
    </row>
    <row r="38" spans="1:13" ht="18.75">
      <c r="A38" s="946">
        <v>28</v>
      </c>
      <c r="B38" s="947" t="s">
        <v>470</v>
      </c>
      <c r="C38" s="948">
        <v>0</v>
      </c>
      <c r="D38" s="948">
        <v>0</v>
      </c>
      <c r="E38" s="948">
        <v>0</v>
      </c>
      <c r="F38" s="948">
        <v>0</v>
      </c>
      <c r="G38" s="948">
        <v>0</v>
      </c>
      <c r="H38" s="948">
        <v>0</v>
      </c>
      <c r="I38" s="948">
        <v>0</v>
      </c>
      <c r="J38" s="948">
        <v>0</v>
      </c>
      <c r="K38" s="948">
        <v>0</v>
      </c>
      <c r="L38" s="948">
        <v>0</v>
      </c>
      <c r="M38" s="948">
        <v>0</v>
      </c>
    </row>
    <row r="39" spans="1:13" ht="18.75">
      <c r="A39" s="946">
        <v>29</v>
      </c>
      <c r="B39" s="947" t="s">
        <v>490</v>
      </c>
      <c r="C39" s="948">
        <v>0</v>
      </c>
      <c r="D39" s="948">
        <v>0</v>
      </c>
      <c r="E39" s="948">
        <v>0</v>
      </c>
      <c r="F39" s="948">
        <v>0</v>
      </c>
      <c r="G39" s="948">
        <v>0</v>
      </c>
      <c r="H39" s="948">
        <v>0</v>
      </c>
      <c r="I39" s="948">
        <v>0</v>
      </c>
      <c r="J39" s="948">
        <v>0</v>
      </c>
      <c r="K39" s="948">
        <v>0</v>
      </c>
      <c r="L39" s="948">
        <v>0</v>
      </c>
      <c r="M39" s="948">
        <v>0</v>
      </c>
    </row>
    <row r="40" spans="1:13" ht="18.75">
      <c r="A40" s="946">
        <v>30</v>
      </c>
      <c r="B40" s="947" t="s">
        <v>471</v>
      </c>
      <c r="C40" s="948">
        <v>0</v>
      </c>
      <c r="D40" s="948">
        <v>0</v>
      </c>
      <c r="E40" s="948">
        <v>0</v>
      </c>
      <c r="F40" s="948">
        <v>0</v>
      </c>
      <c r="G40" s="948">
        <v>0</v>
      </c>
      <c r="H40" s="948">
        <v>0</v>
      </c>
      <c r="I40" s="948">
        <v>0</v>
      </c>
      <c r="J40" s="948">
        <v>0</v>
      </c>
      <c r="K40" s="948">
        <v>0</v>
      </c>
      <c r="L40" s="948">
        <v>0</v>
      </c>
      <c r="M40" s="948">
        <v>0</v>
      </c>
    </row>
    <row r="41" spans="1:13" ht="18.75">
      <c r="A41" s="946">
        <v>31</v>
      </c>
      <c r="B41" s="947" t="s">
        <v>472</v>
      </c>
      <c r="C41" s="948">
        <v>0</v>
      </c>
      <c r="D41" s="948">
        <v>0</v>
      </c>
      <c r="E41" s="948">
        <v>0</v>
      </c>
      <c r="F41" s="948">
        <v>0</v>
      </c>
      <c r="G41" s="948">
        <v>0</v>
      </c>
      <c r="H41" s="948">
        <v>0</v>
      </c>
      <c r="I41" s="948">
        <v>0</v>
      </c>
      <c r="J41" s="948">
        <v>0</v>
      </c>
      <c r="K41" s="948">
        <v>0</v>
      </c>
      <c r="L41" s="948">
        <v>0</v>
      </c>
      <c r="M41" s="948">
        <v>0</v>
      </c>
    </row>
    <row r="42" spans="1:13" ht="18.75">
      <c r="A42" s="946">
        <v>32</v>
      </c>
      <c r="B42" s="947" t="s">
        <v>473</v>
      </c>
      <c r="C42" s="948">
        <v>0</v>
      </c>
      <c r="D42" s="948">
        <v>0</v>
      </c>
      <c r="E42" s="948">
        <v>0</v>
      </c>
      <c r="F42" s="948">
        <v>0</v>
      </c>
      <c r="G42" s="948">
        <v>0</v>
      </c>
      <c r="H42" s="948">
        <v>0</v>
      </c>
      <c r="I42" s="948">
        <v>0</v>
      </c>
      <c r="J42" s="948">
        <v>0</v>
      </c>
      <c r="K42" s="948">
        <v>0</v>
      </c>
      <c r="L42" s="948">
        <v>0</v>
      </c>
      <c r="M42" s="948">
        <v>0</v>
      </c>
    </row>
    <row r="43" spans="1:13" ht="18.75">
      <c r="A43" s="946">
        <v>33</v>
      </c>
      <c r="B43" s="947" t="s">
        <v>474</v>
      </c>
      <c r="C43" s="948">
        <v>0</v>
      </c>
      <c r="D43" s="948">
        <v>0</v>
      </c>
      <c r="E43" s="948">
        <v>0</v>
      </c>
      <c r="F43" s="948">
        <v>0</v>
      </c>
      <c r="G43" s="948">
        <v>0</v>
      </c>
      <c r="H43" s="948">
        <v>0</v>
      </c>
      <c r="I43" s="948">
        <v>0</v>
      </c>
      <c r="J43" s="948">
        <v>0</v>
      </c>
      <c r="K43" s="948">
        <v>0</v>
      </c>
      <c r="L43" s="948">
        <v>0</v>
      </c>
      <c r="M43" s="948">
        <v>0</v>
      </c>
    </row>
    <row r="44" spans="1:13" ht="18.75">
      <c r="A44" s="946">
        <v>34</v>
      </c>
      <c r="B44" s="947" t="s">
        <v>475</v>
      </c>
      <c r="C44" s="948">
        <v>0</v>
      </c>
      <c r="D44" s="948">
        <v>0</v>
      </c>
      <c r="E44" s="948">
        <v>0</v>
      </c>
      <c r="F44" s="948">
        <v>0</v>
      </c>
      <c r="G44" s="948">
        <v>0</v>
      </c>
      <c r="H44" s="948">
        <v>0</v>
      </c>
      <c r="I44" s="948">
        <v>0</v>
      </c>
      <c r="J44" s="948">
        <v>0</v>
      </c>
      <c r="K44" s="948">
        <v>0</v>
      </c>
      <c r="L44" s="948">
        <v>0</v>
      </c>
      <c r="M44" s="948">
        <v>0</v>
      </c>
    </row>
    <row r="45" spans="1:13" ht="18.75">
      <c r="A45" s="946">
        <v>35</v>
      </c>
      <c r="B45" s="947" t="s">
        <v>476</v>
      </c>
      <c r="C45" s="948">
        <v>0</v>
      </c>
      <c r="D45" s="948">
        <v>0</v>
      </c>
      <c r="E45" s="948">
        <v>0</v>
      </c>
      <c r="F45" s="948">
        <v>0</v>
      </c>
      <c r="G45" s="948">
        <v>0</v>
      </c>
      <c r="H45" s="948">
        <v>0</v>
      </c>
      <c r="I45" s="948">
        <v>0</v>
      </c>
      <c r="J45" s="948">
        <v>0</v>
      </c>
      <c r="K45" s="948">
        <v>0</v>
      </c>
      <c r="L45" s="948">
        <v>0</v>
      </c>
      <c r="M45" s="948">
        <v>0</v>
      </c>
    </row>
    <row r="46" spans="1:13" ht="18.75">
      <c r="A46" s="946">
        <v>36</v>
      </c>
      <c r="B46" s="947" t="s">
        <v>491</v>
      </c>
      <c r="C46" s="948">
        <v>0</v>
      </c>
      <c r="D46" s="948">
        <v>0</v>
      </c>
      <c r="E46" s="948">
        <v>0</v>
      </c>
      <c r="F46" s="948">
        <v>0</v>
      </c>
      <c r="G46" s="948">
        <v>0</v>
      </c>
      <c r="H46" s="948">
        <v>0</v>
      </c>
      <c r="I46" s="948">
        <v>0</v>
      </c>
      <c r="J46" s="948">
        <v>0</v>
      </c>
      <c r="K46" s="948">
        <v>0</v>
      </c>
      <c r="L46" s="948">
        <v>0</v>
      </c>
      <c r="M46" s="948">
        <v>0</v>
      </c>
    </row>
    <row r="47" spans="1:13" ht="18.75">
      <c r="A47" s="946">
        <v>37</v>
      </c>
      <c r="B47" s="947" t="s">
        <v>477</v>
      </c>
      <c r="C47" s="948">
        <v>0</v>
      </c>
      <c r="D47" s="948">
        <v>0</v>
      </c>
      <c r="E47" s="948">
        <v>0</v>
      </c>
      <c r="F47" s="948">
        <v>0</v>
      </c>
      <c r="G47" s="948">
        <v>0</v>
      </c>
      <c r="H47" s="948">
        <v>0</v>
      </c>
      <c r="I47" s="948">
        <v>0</v>
      </c>
      <c r="J47" s="948">
        <v>0</v>
      </c>
      <c r="K47" s="948">
        <v>0</v>
      </c>
      <c r="L47" s="948">
        <v>0</v>
      </c>
      <c r="M47" s="948">
        <v>0</v>
      </c>
    </row>
    <row r="48" spans="1:13" ht="18.75">
      <c r="A48" s="946">
        <v>38</v>
      </c>
      <c r="B48" s="947" t="s">
        <v>478</v>
      </c>
      <c r="C48" s="948">
        <v>0</v>
      </c>
      <c r="D48" s="948">
        <v>0</v>
      </c>
      <c r="E48" s="948">
        <v>0</v>
      </c>
      <c r="F48" s="948">
        <v>0</v>
      </c>
      <c r="G48" s="948">
        <v>0</v>
      </c>
      <c r="H48" s="948">
        <v>0</v>
      </c>
      <c r="I48" s="948">
        <v>0</v>
      </c>
      <c r="J48" s="948">
        <v>0</v>
      </c>
      <c r="K48" s="948">
        <v>0</v>
      </c>
      <c r="L48" s="948">
        <v>0</v>
      </c>
      <c r="M48" s="948">
        <v>0</v>
      </c>
    </row>
    <row r="49" spans="1:13" ht="18.75">
      <c r="A49" s="946">
        <v>39</v>
      </c>
      <c r="B49" s="947" t="s">
        <v>479</v>
      </c>
      <c r="C49" s="948">
        <v>0</v>
      </c>
      <c r="D49" s="948">
        <v>0</v>
      </c>
      <c r="E49" s="948">
        <v>0</v>
      </c>
      <c r="F49" s="948">
        <v>0</v>
      </c>
      <c r="G49" s="948">
        <v>0</v>
      </c>
      <c r="H49" s="948">
        <v>0</v>
      </c>
      <c r="I49" s="948">
        <v>0</v>
      </c>
      <c r="J49" s="948">
        <v>0</v>
      </c>
      <c r="K49" s="948">
        <v>0</v>
      </c>
      <c r="L49" s="948">
        <v>0</v>
      </c>
      <c r="M49" s="948">
        <v>0</v>
      </c>
    </row>
    <row r="50" spans="1:13" ht="18.75">
      <c r="A50" s="946">
        <v>40</v>
      </c>
      <c r="B50" s="947" t="s">
        <v>480</v>
      </c>
      <c r="C50" s="948">
        <v>0</v>
      </c>
      <c r="D50" s="948">
        <v>0</v>
      </c>
      <c r="E50" s="948">
        <v>0</v>
      </c>
      <c r="F50" s="948">
        <v>0</v>
      </c>
      <c r="G50" s="948">
        <v>0</v>
      </c>
      <c r="H50" s="948">
        <v>0</v>
      </c>
      <c r="I50" s="948">
        <v>0</v>
      </c>
      <c r="J50" s="948">
        <v>0</v>
      </c>
      <c r="K50" s="948">
        <v>0</v>
      </c>
      <c r="L50" s="948">
        <v>0</v>
      </c>
      <c r="M50" s="948">
        <v>0</v>
      </c>
    </row>
    <row r="51" spans="1:13" ht="18.75">
      <c r="A51" s="946">
        <v>41</v>
      </c>
      <c r="B51" s="947" t="s">
        <v>481</v>
      </c>
      <c r="C51" s="948">
        <v>0</v>
      </c>
      <c r="D51" s="948">
        <v>0</v>
      </c>
      <c r="E51" s="948">
        <v>0</v>
      </c>
      <c r="F51" s="948">
        <v>0</v>
      </c>
      <c r="G51" s="948">
        <v>0</v>
      </c>
      <c r="H51" s="948">
        <v>0</v>
      </c>
      <c r="I51" s="948">
        <v>0</v>
      </c>
      <c r="J51" s="948">
        <v>0</v>
      </c>
      <c r="K51" s="948">
        <v>0</v>
      </c>
      <c r="L51" s="948">
        <v>0</v>
      </c>
      <c r="M51" s="948">
        <v>0</v>
      </c>
    </row>
    <row r="52" spans="1:13" ht="18.75">
      <c r="A52" s="946">
        <v>42</v>
      </c>
      <c r="B52" s="947" t="s">
        <v>482</v>
      </c>
      <c r="C52" s="948">
        <v>0</v>
      </c>
      <c r="D52" s="948">
        <v>0</v>
      </c>
      <c r="E52" s="948">
        <v>0</v>
      </c>
      <c r="F52" s="948">
        <v>0</v>
      </c>
      <c r="G52" s="948">
        <v>0</v>
      </c>
      <c r="H52" s="948">
        <v>0</v>
      </c>
      <c r="I52" s="948">
        <v>0</v>
      </c>
      <c r="J52" s="948">
        <v>0</v>
      </c>
      <c r="K52" s="948">
        <v>0</v>
      </c>
      <c r="L52" s="948">
        <v>0</v>
      </c>
      <c r="M52" s="948">
        <v>0</v>
      </c>
    </row>
    <row r="53" spans="1:13" ht="18.75">
      <c r="A53" s="946">
        <v>43</v>
      </c>
      <c r="B53" s="947" t="s">
        <v>483</v>
      </c>
      <c r="C53" s="948">
        <v>0</v>
      </c>
      <c r="D53" s="948">
        <v>0</v>
      </c>
      <c r="E53" s="948">
        <v>0</v>
      </c>
      <c r="F53" s="948">
        <v>0</v>
      </c>
      <c r="G53" s="948">
        <v>0</v>
      </c>
      <c r="H53" s="948">
        <v>0</v>
      </c>
      <c r="I53" s="948">
        <v>0</v>
      </c>
      <c r="J53" s="948">
        <v>0</v>
      </c>
      <c r="K53" s="948">
        <v>0</v>
      </c>
      <c r="L53" s="948">
        <v>0</v>
      </c>
      <c r="M53" s="948">
        <v>0</v>
      </c>
    </row>
    <row r="54" spans="1:13" ht="18.75">
      <c r="A54" s="946">
        <v>44</v>
      </c>
      <c r="B54" s="947" t="s">
        <v>485</v>
      </c>
      <c r="C54" s="948">
        <v>0</v>
      </c>
      <c r="D54" s="948">
        <v>0</v>
      </c>
      <c r="E54" s="948">
        <v>0</v>
      </c>
      <c r="F54" s="948">
        <v>0</v>
      </c>
      <c r="G54" s="948">
        <v>0</v>
      </c>
      <c r="H54" s="948">
        <v>0</v>
      </c>
      <c r="I54" s="948">
        <v>0</v>
      </c>
      <c r="J54" s="948">
        <v>0</v>
      </c>
      <c r="K54" s="948">
        <v>0</v>
      </c>
      <c r="L54" s="948">
        <v>0</v>
      </c>
      <c r="M54" s="948">
        <v>0</v>
      </c>
    </row>
    <row r="55" spans="1:13" ht="18.75">
      <c r="A55" s="946">
        <v>45</v>
      </c>
      <c r="B55" s="947" t="s">
        <v>484</v>
      </c>
      <c r="C55" s="948">
        <v>0</v>
      </c>
      <c r="D55" s="948">
        <v>0</v>
      </c>
      <c r="E55" s="948">
        <v>0</v>
      </c>
      <c r="F55" s="948">
        <v>0</v>
      </c>
      <c r="G55" s="948">
        <v>0</v>
      </c>
      <c r="H55" s="948">
        <v>0</v>
      </c>
      <c r="I55" s="948">
        <v>0</v>
      </c>
      <c r="J55" s="948">
        <v>0</v>
      </c>
      <c r="K55" s="948">
        <v>0</v>
      </c>
      <c r="L55" s="948">
        <v>0</v>
      </c>
      <c r="M55" s="948">
        <v>0</v>
      </c>
    </row>
    <row r="56" spans="1:13" ht="18.75">
      <c r="A56" s="946">
        <v>46</v>
      </c>
      <c r="B56" s="947" t="s">
        <v>486</v>
      </c>
      <c r="C56" s="948">
        <v>0</v>
      </c>
      <c r="D56" s="948">
        <v>0</v>
      </c>
      <c r="E56" s="948">
        <v>0</v>
      </c>
      <c r="F56" s="948">
        <v>0</v>
      </c>
      <c r="G56" s="948">
        <v>0</v>
      </c>
      <c r="H56" s="948">
        <v>0</v>
      </c>
      <c r="I56" s="948">
        <v>0</v>
      </c>
      <c r="J56" s="948">
        <v>0</v>
      </c>
      <c r="K56" s="948">
        <v>0</v>
      </c>
      <c r="L56" s="948">
        <v>0</v>
      </c>
      <c r="M56" s="948">
        <v>0</v>
      </c>
    </row>
    <row r="57" spans="1:13" ht="18.75">
      <c r="A57" s="946">
        <v>47</v>
      </c>
      <c r="B57" s="947" t="s">
        <v>487</v>
      </c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</row>
    <row r="58" spans="1:13" ht="18.75">
      <c r="A58" s="946">
        <v>48</v>
      </c>
      <c r="B58" s="947" t="s">
        <v>492</v>
      </c>
      <c r="C58" s="948">
        <v>0</v>
      </c>
      <c r="D58" s="948">
        <v>0</v>
      </c>
      <c r="E58" s="948">
        <v>0</v>
      </c>
      <c r="F58" s="948">
        <v>0</v>
      </c>
      <c r="G58" s="948">
        <v>0</v>
      </c>
      <c r="H58" s="948">
        <v>0</v>
      </c>
      <c r="I58" s="948">
        <v>0</v>
      </c>
      <c r="J58" s="948">
        <v>0</v>
      </c>
      <c r="K58" s="948">
        <v>0</v>
      </c>
      <c r="L58" s="948">
        <v>0</v>
      </c>
      <c r="M58" s="948">
        <v>0</v>
      </c>
    </row>
    <row r="59" spans="1:13" ht="18.75">
      <c r="A59" s="946">
        <v>49</v>
      </c>
      <c r="B59" s="947" t="s">
        <v>493</v>
      </c>
      <c r="C59" s="948">
        <v>0</v>
      </c>
      <c r="D59" s="948">
        <v>0</v>
      </c>
      <c r="E59" s="948">
        <v>0</v>
      </c>
      <c r="F59" s="948">
        <v>0</v>
      </c>
      <c r="G59" s="948">
        <v>0</v>
      </c>
      <c r="H59" s="948">
        <v>0</v>
      </c>
      <c r="I59" s="948">
        <v>0</v>
      </c>
      <c r="J59" s="948">
        <v>0</v>
      </c>
      <c r="K59" s="948">
        <v>0</v>
      </c>
      <c r="L59" s="948">
        <v>0</v>
      </c>
      <c r="M59" s="948">
        <v>0</v>
      </c>
    </row>
    <row r="60" spans="1:13" ht="18.75">
      <c r="A60" s="946">
        <v>50</v>
      </c>
      <c r="B60" s="947" t="s">
        <v>488</v>
      </c>
      <c r="C60" s="948">
        <v>0</v>
      </c>
      <c r="D60" s="948">
        <v>0</v>
      </c>
      <c r="E60" s="948">
        <v>0</v>
      </c>
      <c r="F60" s="948">
        <v>0</v>
      </c>
      <c r="G60" s="948">
        <v>0</v>
      </c>
      <c r="H60" s="948">
        <v>0</v>
      </c>
      <c r="I60" s="948">
        <v>0</v>
      </c>
      <c r="J60" s="948">
        <v>0</v>
      </c>
      <c r="K60" s="948">
        <v>0</v>
      </c>
      <c r="L60" s="948">
        <v>0</v>
      </c>
      <c r="M60" s="948">
        <v>0</v>
      </c>
    </row>
    <row r="61" spans="1:13" ht="18.75">
      <c r="A61" s="946">
        <v>51</v>
      </c>
      <c r="B61" s="947" t="s">
        <v>494</v>
      </c>
      <c r="C61" s="948">
        <v>0</v>
      </c>
      <c r="D61" s="948">
        <v>0</v>
      </c>
      <c r="E61" s="948">
        <v>0</v>
      </c>
      <c r="F61" s="948">
        <v>0</v>
      </c>
      <c r="G61" s="948">
        <v>0</v>
      </c>
      <c r="H61" s="948">
        <v>0</v>
      </c>
      <c r="I61" s="948">
        <v>0</v>
      </c>
      <c r="J61" s="948">
        <v>0</v>
      </c>
      <c r="K61" s="948">
        <v>0</v>
      </c>
      <c r="L61" s="948">
        <v>0</v>
      </c>
      <c r="M61" s="948">
        <v>0</v>
      </c>
    </row>
    <row r="62" spans="1:13" s="911" customFormat="1" ht="18.75">
      <c r="A62" s="1562" t="s">
        <v>9</v>
      </c>
      <c r="B62" s="1563"/>
      <c r="C62" s="983">
        <f t="shared" ref="C62:M62" si="0">SUM(C12:C61)</f>
        <v>0</v>
      </c>
      <c r="D62" s="983">
        <f t="shared" si="0"/>
        <v>0</v>
      </c>
      <c r="E62" s="983">
        <f t="shared" si="0"/>
        <v>0</v>
      </c>
      <c r="F62" s="983">
        <f t="shared" si="0"/>
        <v>0</v>
      </c>
      <c r="G62" s="983">
        <f t="shared" si="0"/>
        <v>0</v>
      </c>
      <c r="H62" s="983">
        <f t="shared" si="0"/>
        <v>0</v>
      </c>
      <c r="I62" s="983">
        <f t="shared" si="0"/>
        <v>0</v>
      </c>
      <c r="J62" s="983">
        <f t="shared" si="0"/>
        <v>0</v>
      </c>
      <c r="K62" s="983">
        <f t="shared" si="0"/>
        <v>0</v>
      </c>
      <c r="L62" s="983">
        <f t="shared" si="0"/>
        <v>0</v>
      </c>
      <c r="M62" s="983">
        <f t="shared" si="0"/>
        <v>0</v>
      </c>
    </row>
    <row r="63" spans="1:13" ht="16.5" customHeight="1">
      <c r="B63" s="949"/>
      <c r="C63" s="1561"/>
      <c r="D63" s="1561"/>
      <c r="E63" s="1561"/>
      <c r="F63" s="1561"/>
    </row>
    <row r="65" spans="1:13">
      <c r="A65" s="950"/>
      <c r="B65" s="950"/>
      <c r="C65" s="950"/>
      <c r="D65" s="950"/>
      <c r="G65" s="1503" t="s">
        <v>6</v>
      </c>
      <c r="H65" s="1503"/>
      <c r="I65" s="951"/>
      <c r="J65" s="951"/>
      <c r="K65" s="951"/>
      <c r="L65" s="951"/>
    </row>
    <row r="66" spans="1:13" ht="15" customHeight="1">
      <c r="A66" s="950"/>
      <c r="B66" s="950"/>
      <c r="C66" s="950"/>
      <c r="D66" s="950"/>
      <c r="G66" s="1503" t="s">
        <v>7</v>
      </c>
      <c r="H66" s="1503"/>
      <c r="I66" s="1503"/>
      <c r="J66" s="1503"/>
      <c r="K66" s="1503"/>
      <c r="L66" s="1503"/>
      <c r="M66" s="1503"/>
    </row>
    <row r="67" spans="1:13" ht="15" customHeight="1">
      <c r="A67" s="950"/>
      <c r="B67" s="950"/>
      <c r="C67" s="950"/>
      <c r="D67" s="950"/>
      <c r="G67" s="1503" t="s">
        <v>56</v>
      </c>
      <c r="H67" s="1503"/>
      <c r="I67" s="1503"/>
      <c r="J67" s="1503"/>
      <c r="K67" s="1503"/>
      <c r="L67" s="1503"/>
      <c r="M67" s="1503"/>
    </row>
    <row r="68" spans="1:13">
      <c r="A68" s="950" t="s">
        <v>5</v>
      </c>
      <c r="C68" s="950"/>
      <c r="D68" s="950"/>
      <c r="G68" s="1501" t="s">
        <v>55</v>
      </c>
      <c r="H68" s="1501"/>
      <c r="I68" s="952"/>
      <c r="J68" s="952"/>
      <c r="K68" s="952"/>
      <c r="L68" s="952"/>
    </row>
  </sheetData>
  <mergeCells count="17">
    <mergeCell ref="A62:B62"/>
    <mergeCell ref="C1:I1"/>
    <mergeCell ref="L1:M1"/>
    <mergeCell ref="B2:L2"/>
    <mergeCell ref="A4:M4"/>
    <mergeCell ref="A5:C5"/>
    <mergeCell ref="H5:M5"/>
    <mergeCell ref="A6:A9"/>
    <mergeCell ref="B6:B9"/>
    <mergeCell ref="C6:G8"/>
    <mergeCell ref="H6:L8"/>
    <mergeCell ref="M6:M9"/>
    <mergeCell ref="C63:F63"/>
    <mergeCell ref="G65:H65"/>
    <mergeCell ref="G66:M66"/>
    <mergeCell ref="G67:M67"/>
    <mergeCell ref="G68:H68"/>
  </mergeCells>
  <printOptions horizontalCentered="1"/>
  <pageMargins left="0.70866141732283472" right="0.70866141732283472" top="0.59055118110236227" bottom="0" header="0.51181102362204722" footer="0.31496062992125984"/>
  <pageSetup paperSize="9" scale="78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SheetLayoutView="90" workbookViewId="0">
      <selection activeCell="O14" sqref="O14"/>
    </sheetView>
  </sheetViews>
  <sheetFormatPr defaultColWidth="9.140625" defaultRowHeight="12.75"/>
  <cols>
    <col min="1" max="1" width="7.42578125" style="12" customWidth="1"/>
    <col min="2" max="2" width="17.140625" style="12" customWidth="1"/>
    <col min="3" max="3" width="8.7109375" style="12" customWidth="1"/>
    <col min="4" max="4" width="10.140625" style="12" customWidth="1"/>
    <col min="5" max="7" width="7.28515625" style="12" customWidth="1"/>
    <col min="8" max="8" width="8.140625" style="12" customWidth="1"/>
    <col min="9" max="9" width="9.28515625" style="12" customWidth="1"/>
    <col min="10" max="10" width="10.7109375" style="12" customWidth="1"/>
    <col min="11" max="11" width="6.85546875" style="12" customWidth="1"/>
    <col min="12" max="12" width="8.7109375" style="12" customWidth="1"/>
    <col min="13" max="13" width="7.85546875" style="12" customWidth="1"/>
    <col min="14" max="14" width="7.140625" style="12" customWidth="1"/>
    <col min="15" max="15" width="13.7109375" style="12" customWidth="1"/>
    <col min="16" max="16" width="11.85546875" style="12" customWidth="1"/>
    <col min="17" max="17" width="11.7109375" style="12" customWidth="1"/>
    <col min="18" max="16384" width="9.140625" style="12"/>
  </cols>
  <sheetData>
    <row r="1" spans="1:21" customFormat="1" ht="15">
      <c r="H1" s="30"/>
      <c r="I1" s="30"/>
      <c r="J1" s="30"/>
      <c r="K1" s="30"/>
      <c r="L1" s="30"/>
      <c r="M1" s="30"/>
      <c r="N1" s="30"/>
      <c r="O1" s="30"/>
      <c r="P1" s="1231" t="s">
        <v>37</v>
      </c>
      <c r="Q1" s="1231"/>
      <c r="S1" s="12"/>
      <c r="T1" s="37"/>
      <c r="U1" s="37"/>
    </row>
    <row r="2" spans="1:21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39"/>
      <c r="S2" s="39"/>
      <c r="T2" s="39"/>
      <c r="U2" s="39"/>
    </row>
    <row r="3" spans="1:21" customFormat="1" ht="20.25">
      <c r="A3" s="1209" t="s">
        <v>354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38"/>
      <c r="S3" s="38"/>
      <c r="T3" s="38"/>
      <c r="U3" s="38"/>
    </row>
    <row r="4" spans="1:21" customFormat="1" ht="10.5" customHeight="1"/>
    <row r="5" spans="1:21">
      <c r="A5" s="22"/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  <c r="Q5" s="19"/>
    </row>
    <row r="6" spans="1:21" ht="18" customHeight="1">
      <c r="A6" s="1211" t="s">
        <v>426</v>
      </c>
      <c r="B6" s="1211"/>
      <c r="C6" s="1211"/>
      <c r="D6" s="1211"/>
      <c r="E6" s="1211"/>
      <c r="F6" s="1211"/>
      <c r="G6" s="1211"/>
      <c r="H6" s="1211"/>
      <c r="I6" s="1211"/>
      <c r="J6" s="1211"/>
      <c r="K6" s="1211"/>
      <c r="L6" s="1211"/>
      <c r="M6" s="1211"/>
      <c r="N6" s="1211"/>
      <c r="O6" s="1211"/>
      <c r="P6" s="1211"/>
      <c r="Q6" s="1211"/>
    </row>
    <row r="7" spans="1:21" ht="9.75" customHeight="1"/>
    <row r="8" spans="1:21" ht="0.75" customHeight="1"/>
    <row r="9" spans="1:21">
      <c r="A9" s="1151" t="s">
        <v>96</v>
      </c>
      <c r="B9" s="1151"/>
      <c r="Q9" s="27" t="s">
        <v>14</v>
      </c>
      <c r="R9" s="16"/>
      <c r="S9" s="19"/>
    </row>
    <row r="10" spans="1:21" ht="15.75">
      <c r="A10" s="10"/>
      <c r="N10" s="1207" t="s">
        <v>363</v>
      </c>
      <c r="O10" s="1207"/>
      <c r="P10" s="1207"/>
      <c r="Q10" s="1207"/>
    </row>
    <row r="11" spans="1:21" ht="28.5" customHeight="1">
      <c r="A11" s="1232" t="s">
        <v>1</v>
      </c>
      <c r="B11" s="1232" t="s">
        <v>2</v>
      </c>
      <c r="C11" s="1204" t="s">
        <v>368</v>
      </c>
      <c r="D11" s="1204"/>
      <c r="E11" s="1204"/>
      <c r="F11" s="1204" t="s">
        <v>369</v>
      </c>
      <c r="G11" s="1204"/>
      <c r="H11" s="1204"/>
      <c r="I11" s="1171" t="s">
        <v>251</v>
      </c>
      <c r="J11" s="1172"/>
      <c r="K11" s="1229"/>
      <c r="L11" s="1171" t="s">
        <v>59</v>
      </c>
      <c r="M11" s="1172"/>
      <c r="N11" s="1229"/>
      <c r="O11" s="1226" t="s">
        <v>387</v>
      </c>
      <c r="P11" s="1227"/>
      <c r="Q11" s="1228"/>
    </row>
    <row r="12" spans="1:21" ht="39.75" customHeight="1">
      <c r="A12" s="1233"/>
      <c r="B12" s="1233"/>
      <c r="C12" s="5" t="s">
        <v>65</v>
      </c>
      <c r="D12" s="283" t="s">
        <v>422</v>
      </c>
      <c r="E12" s="33" t="s">
        <v>9</v>
      </c>
      <c r="F12" s="5" t="s">
        <v>65</v>
      </c>
      <c r="G12" s="283" t="s">
        <v>423</v>
      </c>
      <c r="H12" s="33" t="s">
        <v>9</v>
      </c>
      <c r="I12" s="5" t="s">
        <v>65</v>
      </c>
      <c r="J12" s="283" t="s">
        <v>423</v>
      </c>
      <c r="K12" s="33" t="s">
        <v>9</v>
      </c>
      <c r="L12" s="5" t="s">
        <v>65</v>
      </c>
      <c r="M12" s="283" t="s">
        <v>423</v>
      </c>
      <c r="N12" s="33" t="s">
        <v>9</v>
      </c>
      <c r="O12" s="5" t="s">
        <v>146</v>
      </c>
      <c r="P12" s="283" t="s">
        <v>424</v>
      </c>
      <c r="Q12" s="5" t="s">
        <v>66</v>
      </c>
    </row>
    <row r="13" spans="1:21" s="60" customFormat="1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  <c r="H13" s="58">
        <v>8</v>
      </c>
      <c r="I13" s="58">
        <v>9</v>
      </c>
      <c r="J13" s="58">
        <v>10</v>
      </c>
      <c r="K13" s="58">
        <v>11</v>
      </c>
      <c r="L13" s="58">
        <v>12</v>
      </c>
      <c r="M13" s="58">
        <v>13</v>
      </c>
      <c r="N13" s="58">
        <v>14</v>
      </c>
      <c r="O13" s="58">
        <v>15</v>
      </c>
      <c r="P13" s="58">
        <v>16</v>
      </c>
      <c r="Q13" s="58">
        <v>17</v>
      </c>
    </row>
    <row r="14" spans="1:21">
      <c r="A14" s="15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16"/>
    </row>
    <row r="15" spans="1:21">
      <c r="A15" s="15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1">
      <c r="A16" s="15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>
      <c r="A17" s="15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>
      <c r="A18" s="15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>
      <c r="A19" s="15">
        <v>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5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>
      <c r="A21" s="15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>
      <c r="A22" s="15">
        <v>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>
      <c r="A23" s="15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>
      <c r="A24" s="15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>
      <c r="A25" s="15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15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15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17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17" t="s">
        <v>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>
      <c r="A30" s="3"/>
      <c r="B30" s="3" t="s">
        <v>9</v>
      </c>
      <c r="C30" s="3"/>
      <c r="D30" s="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16"/>
      <c r="P30" s="16"/>
      <c r="Q30" s="16"/>
    </row>
    <row r="31" spans="1:17">
      <c r="A31" s="8"/>
      <c r="B31" s="25"/>
      <c r="C31" s="25"/>
      <c r="D31" s="2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4.25" customHeight="1">
      <c r="A32" s="1230" t="s">
        <v>425</v>
      </c>
      <c r="B32" s="1230"/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0"/>
      <c r="O32" s="1230"/>
      <c r="P32" s="1230"/>
      <c r="Q32" s="1230"/>
    </row>
    <row r="33" spans="1:18" ht="15.75" customHeight="1">
      <c r="A33" s="2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8" ht="15.75" customHeight="1">
      <c r="A34" s="11" t="s">
        <v>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P34" s="1153" t="s">
        <v>6</v>
      </c>
      <c r="Q34" s="1153"/>
    </row>
    <row r="35" spans="1:18" ht="12.75" customHeight="1">
      <c r="A35" s="1153" t="s">
        <v>7</v>
      </c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</row>
    <row r="36" spans="1:18" ht="12.75" customHeight="1">
      <c r="A36" s="1153" t="s">
        <v>10</v>
      </c>
      <c r="B36" s="1153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3"/>
    </row>
    <row r="37" spans="1:18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O37" s="1151" t="s">
        <v>55</v>
      </c>
      <c r="P37" s="1151"/>
      <c r="Q37" s="1151"/>
      <c r="R37" s="1151"/>
    </row>
  </sheetData>
  <mergeCells count="18">
    <mergeCell ref="P1:Q1"/>
    <mergeCell ref="A2:Q2"/>
    <mergeCell ref="A3:Q3"/>
    <mergeCell ref="A36:Q36"/>
    <mergeCell ref="N10:Q10"/>
    <mergeCell ref="A6:Q6"/>
    <mergeCell ref="A11:A12"/>
    <mergeCell ref="B11:B12"/>
    <mergeCell ref="I11:K11"/>
    <mergeCell ref="A9:B9"/>
    <mergeCell ref="O37:R37"/>
    <mergeCell ref="O11:Q11"/>
    <mergeCell ref="L11:N11"/>
    <mergeCell ref="A35:Q35"/>
    <mergeCell ref="P34:Q34"/>
    <mergeCell ref="C11:E11"/>
    <mergeCell ref="F11:H11"/>
    <mergeCell ref="A32:Q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3" zoomScaleSheetLayoutView="85" workbookViewId="0">
      <selection activeCell="I41" sqref="I41"/>
    </sheetView>
  </sheetViews>
  <sheetFormatPr defaultColWidth="9.140625" defaultRowHeight="12.75"/>
  <cols>
    <col min="1" max="1" width="36" style="367" customWidth="1"/>
    <col min="2" max="2" width="25.7109375" style="367" customWidth="1"/>
    <col min="3" max="3" width="15.5703125" style="367" customWidth="1"/>
    <col min="4" max="4" width="22.5703125" style="367" customWidth="1"/>
    <col min="5" max="5" width="19.42578125" style="367" customWidth="1"/>
    <col min="6" max="6" width="17.42578125" style="367" customWidth="1"/>
    <col min="7" max="16384" width="9.140625" style="367"/>
  </cols>
  <sheetData>
    <row r="1" spans="1:12" ht="18">
      <c r="A1" s="1466" t="s">
        <v>0</v>
      </c>
      <c r="B1" s="1466"/>
      <c r="C1" s="1466"/>
      <c r="D1" s="1466"/>
      <c r="E1" s="1466"/>
      <c r="F1" s="779" t="s">
        <v>338</v>
      </c>
      <c r="G1" s="881"/>
      <c r="H1" s="881"/>
      <c r="I1" s="881"/>
      <c r="J1" s="881"/>
      <c r="K1" s="881"/>
      <c r="L1" s="881"/>
    </row>
    <row r="2" spans="1:12" ht="21">
      <c r="A2" s="1468" t="s">
        <v>507</v>
      </c>
      <c r="B2" s="1468"/>
      <c r="C2" s="1468"/>
      <c r="D2" s="1468"/>
      <c r="E2" s="1468"/>
      <c r="F2" s="1468"/>
      <c r="G2" s="882"/>
      <c r="H2" s="882"/>
      <c r="I2" s="882"/>
      <c r="J2" s="882"/>
      <c r="K2" s="882"/>
      <c r="L2" s="882"/>
    </row>
    <row r="3" spans="1:12">
      <c r="A3" s="953"/>
      <c r="B3" s="953"/>
      <c r="C3" s="953"/>
      <c r="D3" s="953"/>
      <c r="E3" s="953"/>
      <c r="F3" s="953"/>
    </row>
    <row r="4" spans="1:12" ht="18.75">
      <c r="A4" s="1576" t="s">
        <v>337</v>
      </c>
      <c r="B4" s="1576"/>
      <c r="C4" s="1576"/>
      <c r="D4" s="1576"/>
      <c r="E4" s="1576"/>
      <c r="F4" s="1576"/>
      <c r="G4" s="1576"/>
    </row>
    <row r="5" spans="1:12" ht="18.75">
      <c r="A5" s="1330" t="s">
        <v>495</v>
      </c>
      <c r="B5" s="1330"/>
      <c r="C5" s="1330"/>
      <c r="D5" s="954"/>
      <c r="E5" s="954"/>
      <c r="F5" s="954"/>
      <c r="G5" s="954"/>
    </row>
    <row r="6" spans="1:12" ht="47.25">
      <c r="A6" s="955"/>
      <c r="B6" s="956" t="s">
        <v>211</v>
      </c>
      <c r="C6" s="956" t="s">
        <v>212</v>
      </c>
      <c r="D6" s="956" t="s">
        <v>213</v>
      </c>
      <c r="E6" s="957"/>
      <c r="F6" s="957"/>
    </row>
    <row r="7" spans="1:12" ht="15">
      <c r="A7" s="958" t="s">
        <v>214</v>
      </c>
      <c r="B7" s="959" t="s">
        <v>694</v>
      </c>
      <c r="C7" s="959" t="s">
        <v>694</v>
      </c>
      <c r="D7" s="959" t="s">
        <v>694</v>
      </c>
      <c r="E7" s="957"/>
      <c r="F7" s="957"/>
    </row>
    <row r="8" spans="1:12" ht="13.5" customHeight="1">
      <c r="A8" s="958" t="s">
        <v>215</v>
      </c>
      <c r="B8" s="959" t="s">
        <v>1037</v>
      </c>
      <c r="C8" s="959" t="s">
        <v>1038</v>
      </c>
      <c r="D8" s="959" t="s">
        <v>694</v>
      </c>
      <c r="E8" s="957"/>
      <c r="F8" s="957"/>
    </row>
    <row r="9" spans="1:12" ht="13.5" customHeight="1">
      <c r="A9" s="958" t="s">
        <v>216</v>
      </c>
      <c r="B9" s="959"/>
      <c r="C9" s="959"/>
      <c r="D9" s="959"/>
      <c r="E9" s="957"/>
      <c r="F9" s="957"/>
    </row>
    <row r="10" spans="1:12" ht="13.5" customHeight="1">
      <c r="A10" s="960" t="s">
        <v>217</v>
      </c>
      <c r="B10" s="959" t="s">
        <v>1039</v>
      </c>
      <c r="C10" s="959" t="s">
        <v>1039</v>
      </c>
      <c r="D10" s="959" t="s">
        <v>694</v>
      </c>
      <c r="E10" s="957"/>
      <c r="F10" s="957"/>
    </row>
    <row r="11" spans="1:12" ht="13.5" customHeight="1">
      <c r="A11" s="960" t="s">
        <v>218</v>
      </c>
      <c r="B11" s="959" t="s">
        <v>1040</v>
      </c>
      <c r="C11" s="959" t="s">
        <v>694</v>
      </c>
      <c r="D11" s="959" t="s">
        <v>694</v>
      </c>
      <c r="E11" s="957"/>
      <c r="F11" s="957"/>
    </row>
    <row r="12" spans="1:12" ht="13.5" customHeight="1">
      <c r="A12" s="960" t="s">
        <v>219</v>
      </c>
      <c r="B12" s="959" t="s">
        <v>1041</v>
      </c>
      <c r="C12" s="959" t="s">
        <v>1041</v>
      </c>
      <c r="D12" s="959" t="s">
        <v>1041</v>
      </c>
      <c r="E12" s="957"/>
      <c r="F12" s="957"/>
    </row>
    <row r="13" spans="1:12" ht="13.5" customHeight="1">
      <c r="A13" s="960" t="s">
        <v>220</v>
      </c>
      <c r="B13" s="959" t="s">
        <v>1042</v>
      </c>
      <c r="C13" s="959" t="s">
        <v>694</v>
      </c>
      <c r="D13" s="959" t="s">
        <v>694</v>
      </c>
      <c r="E13" s="957"/>
      <c r="F13" s="957"/>
    </row>
    <row r="14" spans="1:12" ht="13.5" customHeight="1">
      <c r="A14" s="960" t="s">
        <v>221</v>
      </c>
      <c r="B14" s="959" t="s">
        <v>694</v>
      </c>
      <c r="C14" s="959" t="s">
        <v>694</v>
      </c>
      <c r="D14" s="959" t="s">
        <v>694</v>
      </c>
      <c r="E14" s="957"/>
      <c r="F14" s="957"/>
    </row>
    <row r="15" spans="1:12" ht="13.5" customHeight="1">
      <c r="A15" s="960" t="s">
        <v>222</v>
      </c>
      <c r="B15" s="959" t="s">
        <v>695</v>
      </c>
      <c r="C15" s="959" t="s">
        <v>695</v>
      </c>
      <c r="D15" s="959" t="s">
        <v>695</v>
      </c>
      <c r="E15" s="957"/>
      <c r="F15" s="957"/>
    </row>
    <row r="16" spans="1:12" ht="13.5" customHeight="1">
      <c r="A16" s="960" t="s">
        <v>223</v>
      </c>
      <c r="B16" s="959" t="s">
        <v>694</v>
      </c>
      <c r="C16" s="959" t="s">
        <v>694</v>
      </c>
      <c r="D16" s="959" t="s">
        <v>694</v>
      </c>
      <c r="E16" s="957"/>
      <c r="F16" s="957"/>
    </row>
    <row r="17" spans="1:8" ht="13.5" customHeight="1">
      <c r="A17" s="960" t="s">
        <v>224</v>
      </c>
      <c r="B17" s="959" t="s">
        <v>695</v>
      </c>
      <c r="C17" s="959" t="s">
        <v>695</v>
      </c>
      <c r="D17" s="959" t="s">
        <v>695</v>
      </c>
      <c r="E17" s="957"/>
      <c r="F17" s="957"/>
    </row>
    <row r="18" spans="1:8" ht="13.5" customHeight="1">
      <c r="A18" s="961"/>
      <c r="B18" s="962"/>
      <c r="C18" s="962"/>
      <c r="D18" s="962"/>
      <c r="E18" s="957"/>
      <c r="F18" s="957"/>
    </row>
    <row r="19" spans="1:8" ht="13.5" customHeight="1">
      <c r="A19" s="1577" t="s">
        <v>225</v>
      </c>
      <c r="B19" s="1577"/>
      <c r="C19" s="1577"/>
      <c r="D19" s="1577"/>
      <c r="E19" s="1577"/>
      <c r="F19" s="1577"/>
      <c r="G19" s="1577"/>
    </row>
    <row r="20" spans="1:8" ht="15">
      <c r="A20" s="957"/>
      <c r="B20" s="957"/>
      <c r="C20" s="957"/>
      <c r="D20" s="957"/>
      <c r="E20" s="1374"/>
      <c r="F20" s="1374"/>
      <c r="G20" s="1374"/>
    </row>
    <row r="21" spans="1:8" ht="46.15" customHeight="1">
      <c r="A21" s="963" t="s">
        <v>288</v>
      </c>
      <c r="B21" s="963" t="s">
        <v>61</v>
      </c>
      <c r="C21" s="964" t="s">
        <v>226</v>
      </c>
      <c r="D21" s="965" t="s">
        <v>227</v>
      </c>
      <c r="E21" s="963" t="s">
        <v>228</v>
      </c>
      <c r="F21" s="963" t="s">
        <v>229</v>
      </c>
    </row>
    <row r="22" spans="1:8" ht="30">
      <c r="A22" s="958" t="s">
        <v>230</v>
      </c>
      <c r="B22" s="958" t="s">
        <v>1043</v>
      </c>
      <c r="C22" s="966">
        <v>1590</v>
      </c>
      <c r="D22" s="967">
        <v>2018</v>
      </c>
      <c r="E22" s="968" t="s">
        <v>1044</v>
      </c>
      <c r="F22" s="969" t="s">
        <v>1045</v>
      </c>
    </row>
    <row r="23" spans="1:8" ht="15">
      <c r="A23" s="958" t="s">
        <v>231</v>
      </c>
      <c r="B23" s="958" t="s">
        <v>1043</v>
      </c>
      <c r="C23" s="970">
        <v>273</v>
      </c>
      <c r="D23" s="967">
        <v>2018</v>
      </c>
      <c r="E23" s="968" t="s">
        <v>1046</v>
      </c>
      <c r="F23" s="971" t="s">
        <v>1047</v>
      </c>
    </row>
    <row r="24" spans="1:8" ht="15">
      <c r="A24" s="958" t="s">
        <v>232</v>
      </c>
      <c r="B24" s="958" t="s">
        <v>1043</v>
      </c>
      <c r="C24" s="375">
        <v>49</v>
      </c>
      <c r="D24" s="967">
        <v>2018</v>
      </c>
      <c r="E24" s="972" t="s">
        <v>1048</v>
      </c>
      <c r="F24" s="973"/>
    </row>
    <row r="25" spans="1:8" ht="45">
      <c r="A25" s="958" t="s">
        <v>233</v>
      </c>
      <c r="B25" s="958" t="s">
        <v>1043</v>
      </c>
      <c r="C25" s="974">
        <v>1385</v>
      </c>
      <c r="D25" s="967">
        <v>2018</v>
      </c>
      <c r="E25" s="968" t="s">
        <v>1049</v>
      </c>
      <c r="F25" s="975" t="s">
        <v>1050</v>
      </c>
    </row>
    <row r="26" spans="1:8" ht="32.25" customHeight="1">
      <c r="A26" s="958" t="s">
        <v>234</v>
      </c>
      <c r="B26" s="958" t="s">
        <v>1043</v>
      </c>
      <c r="C26" s="974">
        <v>49</v>
      </c>
      <c r="D26" s="967">
        <v>2018</v>
      </c>
      <c r="E26" s="968" t="s">
        <v>1051</v>
      </c>
      <c r="F26" s="976" t="s">
        <v>1052</v>
      </c>
    </row>
    <row r="27" spans="1:8" ht="15">
      <c r="A27" s="958" t="s">
        <v>235</v>
      </c>
      <c r="B27" s="958" t="s">
        <v>1043</v>
      </c>
      <c r="C27" s="375">
        <v>29</v>
      </c>
      <c r="D27" s="967">
        <v>2018</v>
      </c>
      <c r="E27" s="968" t="s">
        <v>1053</v>
      </c>
      <c r="F27" s="971" t="s">
        <v>1047</v>
      </c>
    </row>
    <row r="28" spans="1:8" ht="15">
      <c r="A28" s="958" t="s">
        <v>236</v>
      </c>
      <c r="B28" s="958" t="s">
        <v>1043</v>
      </c>
      <c r="C28" s="375">
        <v>946</v>
      </c>
      <c r="D28" s="967">
        <v>2018</v>
      </c>
      <c r="E28" s="972" t="s">
        <v>1054</v>
      </c>
      <c r="F28" s="971" t="s">
        <v>1055</v>
      </c>
    </row>
    <row r="29" spans="1:8" ht="15">
      <c r="A29" s="958" t="s">
        <v>237</v>
      </c>
      <c r="B29" s="958" t="s">
        <v>1043</v>
      </c>
      <c r="C29" s="970">
        <v>51</v>
      </c>
      <c r="D29" s="967">
        <v>2018</v>
      </c>
      <c r="E29" s="972" t="s">
        <v>1056</v>
      </c>
      <c r="F29" s="973"/>
    </row>
    <row r="30" spans="1:8" ht="15">
      <c r="A30" s="958" t="s">
        <v>238</v>
      </c>
      <c r="B30" s="958" t="s">
        <v>1043</v>
      </c>
      <c r="C30" s="970">
        <v>52</v>
      </c>
      <c r="D30" s="967">
        <v>2018</v>
      </c>
      <c r="E30" s="972" t="s">
        <v>1048</v>
      </c>
      <c r="F30" s="971"/>
      <c r="H30" s="977"/>
    </row>
    <row r="31" spans="1:8" ht="15">
      <c r="A31" s="958" t="s">
        <v>239</v>
      </c>
      <c r="B31" s="958" t="s">
        <v>1043</v>
      </c>
      <c r="C31" s="970">
        <v>77</v>
      </c>
      <c r="D31" s="967">
        <v>2018</v>
      </c>
      <c r="E31" s="972" t="s">
        <v>1048</v>
      </c>
      <c r="F31" s="973"/>
    </row>
    <row r="32" spans="1:8" ht="15">
      <c r="A32" s="958" t="s">
        <v>240</v>
      </c>
      <c r="B32" s="958" t="s">
        <v>1043</v>
      </c>
      <c r="C32" s="970">
        <v>78</v>
      </c>
      <c r="D32" s="967">
        <v>2018</v>
      </c>
      <c r="E32" s="972" t="s">
        <v>1048</v>
      </c>
      <c r="F32" s="971"/>
    </row>
    <row r="33" spans="1:7" ht="15">
      <c r="A33" s="958" t="s">
        <v>241</v>
      </c>
      <c r="B33" s="958" t="s">
        <v>1043</v>
      </c>
      <c r="C33" s="970">
        <v>0</v>
      </c>
      <c r="D33" s="967">
        <v>2018</v>
      </c>
      <c r="E33" s="972" t="s">
        <v>1048</v>
      </c>
      <c r="F33" s="973"/>
    </row>
    <row r="34" spans="1:7" ht="15">
      <c r="A34" s="958" t="s">
        <v>242</v>
      </c>
      <c r="B34" s="958" t="s">
        <v>1043</v>
      </c>
      <c r="C34" s="970">
        <v>0</v>
      </c>
      <c r="D34" s="967">
        <v>2018</v>
      </c>
      <c r="E34" s="972" t="s">
        <v>1056</v>
      </c>
      <c r="F34" s="971" t="s">
        <v>1057</v>
      </c>
    </row>
    <row r="35" spans="1:7" ht="15">
      <c r="A35" s="958" t="s">
        <v>243</v>
      </c>
      <c r="B35" s="958" t="s">
        <v>1043</v>
      </c>
      <c r="C35" s="970">
        <v>1</v>
      </c>
      <c r="D35" s="967">
        <v>2018</v>
      </c>
      <c r="E35" s="972" t="s">
        <v>1056</v>
      </c>
      <c r="F35" s="971" t="s">
        <v>1047</v>
      </c>
    </row>
    <row r="36" spans="1:7" ht="15">
      <c r="A36" s="958" t="s">
        <v>244</v>
      </c>
      <c r="B36" s="958" t="s">
        <v>1043</v>
      </c>
      <c r="C36" s="970">
        <v>497</v>
      </c>
      <c r="D36" s="967">
        <v>2018</v>
      </c>
      <c r="E36" s="972" t="s">
        <v>1058</v>
      </c>
      <c r="F36" s="971" t="s">
        <v>1047</v>
      </c>
    </row>
    <row r="37" spans="1:7" ht="15">
      <c r="A37" s="958" t="s">
        <v>245</v>
      </c>
      <c r="B37" s="958" t="s">
        <v>1043</v>
      </c>
      <c r="C37" s="970">
        <v>6</v>
      </c>
      <c r="D37" s="967">
        <v>2018</v>
      </c>
      <c r="E37" s="968" t="s">
        <v>1059</v>
      </c>
      <c r="F37" s="971" t="s">
        <v>1047</v>
      </c>
    </row>
    <row r="38" spans="1:7" ht="15">
      <c r="A38" s="958" t="s">
        <v>33</v>
      </c>
      <c r="B38" s="958" t="s">
        <v>1043</v>
      </c>
      <c r="C38" s="970">
        <v>157</v>
      </c>
      <c r="D38" s="967">
        <v>2018</v>
      </c>
      <c r="E38" s="972" t="s">
        <v>1051</v>
      </c>
      <c r="F38" s="971" t="s">
        <v>1057</v>
      </c>
    </row>
    <row r="39" spans="1:7" s="911" customFormat="1" ht="15">
      <c r="A39" s="984" t="s">
        <v>9</v>
      </c>
      <c r="B39" s="985"/>
      <c r="C39" s="984">
        <v>5240</v>
      </c>
      <c r="D39" s="986"/>
      <c r="E39" s="987" t="s">
        <v>1060</v>
      </c>
      <c r="F39" s="988"/>
    </row>
    <row r="43" spans="1:7" ht="15" customHeight="1">
      <c r="A43" s="978"/>
      <c r="B43" s="978"/>
      <c r="C43" s="978"/>
      <c r="D43" s="1465" t="s">
        <v>6</v>
      </c>
      <c r="E43" s="1465"/>
      <c r="F43" s="979"/>
      <c r="G43" s="980"/>
    </row>
    <row r="44" spans="1:7" ht="15" customHeight="1">
      <c r="A44" s="978"/>
      <c r="B44" s="978"/>
      <c r="C44" s="978"/>
      <c r="D44" s="1465" t="s">
        <v>7</v>
      </c>
      <c r="E44" s="1465"/>
      <c r="F44" s="980"/>
      <c r="G44" s="980"/>
    </row>
    <row r="45" spans="1:7" ht="15" customHeight="1">
      <c r="A45" s="978"/>
      <c r="B45" s="978"/>
      <c r="C45" s="978"/>
      <c r="D45" s="1465" t="s">
        <v>56</v>
      </c>
      <c r="E45" s="1465"/>
      <c r="F45" s="980"/>
      <c r="G45" s="980"/>
    </row>
    <row r="46" spans="1:7">
      <c r="A46" s="978" t="s">
        <v>5</v>
      </c>
      <c r="C46" s="978"/>
      <c r="D46" s="981" t="s">
        <v>55</v>
      </c>
      <c r="E46" s="981"/>
      <c r="F46" s="981"/>
      <c r="G46" s="982"/>
    </row>
  </sheetData>
  <mergeCells count="9">
    <mergeCell ref="D43:E43"/>
    <mergeCell ref="D44:E44"/>
    <mergeCell ref="D45:E45"/>
    <mergeCell ref="A1:E1"/>
    <mergeCell ref="A2:F2"/>
    <mergeCell ref="A4:G4"/>
    <mergeCell ref="A5:C5"/>
    <mergeCell ref="A19:G19"/>
    <mergeCell ref="E20:G20"/>
  </mergeCells>
  <printOptions horizontalCentered="1"/>
  <pageMargins left="0.70866141732283505" right="0.70866141732283505" top="0.5" bottom="0" header="0.25" footer="0.2"/>
  <pageSetup paperSize="9" scale="7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"/>
  <sheetViews>
    <sheetView view="pageBreakPreview" topLeftCell="A4" zoomScaleNormal="90" zoomScaleSheetLayoutView="100" workbookViewId="0">
      <selection activeCell="H18" sqref="H18"/>
    </sheetView>
  </sheetViews>
  <sheetFormatPr defaultColWidth="9.140625" defaultRowHeight="14.25"/>
  <cols>
    <col min="1" max="1" width="4.7109375" style="329" customWidth="1"/>
    <col min="2" max="2" width="16.85546875" style="329" customWidth="1"/>
    <col min="3" max="3" width="11.7109375" style="329" customWidth="1"/>
    <col min="4" max="4" width="12" style="329" customWidth="1"/>
    <col min="5" max="5" width="12.140625" style="329" customWidth="1"/>
    <col min="6" max="6" width="17.42578125" style="329" customWidth="1"/>
    <col min="7" max="7" width="12.42578125" style="329" customWidth="1"/>
    <col min="8" max="8" width="16" style="329" customWidth="1"/>
    <col min="9" max="9" width="12.7109375" style="329" customWidth="1"/>
    <col min="10" max="10" width="15" style="329" customWidth="1"/>
    <col min="11" max="11" width="16" style="329" customWidth="1"/>
    <col min="12" max="12" width="11.85546875" style="329" customWidth="1"/>
    <col min="13" max="16384" width="9.140625" style="329"/>
  </cols>
  <sheetData>
    <row r="1" spans="1:20" ht="15" customHeight="1">
      <c r="C1" s="1579"/>
      <c r="D1" s="1579"/>
      <c r="E1" s="1579"/>
      <c r="F1" s="1579"/>
      <c r="G1" s="1579"/>
      <c r="H1" s="1579"/>
      <c r="I1" s="330"/>
      <c r="J1" s="1580" t="s">
        <v>339</v>
      </c>
      <c r="K1" s="1580"/>
      <c r="L1" s="1580"/>
    </row>
    <row r="2" spans="1:20" s="331" customFormat="1" ht="19.5" customHeight="1">
      <c r="A2" s="1581" t="s">
        <v>0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</row>
    <row r="3" spans="1:20" s="331" customFormat="1" ht="19.5" customHeight="1">
      <c r="A3" s="1582" t="s">
        <v>507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</row>
    <row r="4" spans="1:20" s="331" customFormat="1" ht="14.2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20" s="331" customFormat="1" ht="18" customHeight="1">
      <c r="A5" s="1583" t="s">
        <v>524</v>
      </c>
      <c r="B5" s="1583"/>
      <c r="C5" s="1583"/>
      <c r="D5" s="1583"/>
      <c r="E5" s="1583"/>
      <c r="F5" s="1583"/>
      <c r="G5" s="1583"/>
      <c r="H5" s="1583"/>
      <c r="I5" s="1583"/>
      <c r="J5" s="1583"/>
      <c r="K5" s="1583"/>
      <c r="L5" s="1583"/>
    </row>
    <row r="6" spans="1:20" ht="15.75">
      <c r="A6" s="1578" t="s">
        <v>495</v>
      </c>
      <c r="B6" s="1578"/>
      <c r="C6" s="1578"/>
      <c r="D6" s="333"/>
      <c r="E6" s="333"/>
      <c r="F6" s="333"/>
      <c r="G6" s="333"/>
      <c r="H6" s="333"/>
      <c r="I6" s="333"/>
      <c r="J6" s="333"/>
      <c r="K6" s="333"/>
    </row>
    <row r="7" spans="1:20" ht="19.5" customHeight="1">
      <c r="A7" s="1585" t="s">
        <v>45</v>
      </c>
      <c r="B7" s="1585" t="s">
        <v>46</v>
      </c>
      <c r="C7" s="1585" t="s">
        <v>47</v>
      </c>
      <c r="D7" s="1585" t="s">
        <v>94</v>
      </c>
      <c r="E7" s="1585"/>
      <c r="F7" s="1585"/>
      <c r="G7" s="1585"/>
      <c r="H7" s="1585"/>
      <c r="I7" s="1587" t="s">
        <v>152</v>
      </c>
      <c r="J7" s="1585" t="s">
        <v>48</v>
      </c>
      <c r="K7" s="1585" t="s">
        <v>310</v>
      </c>
      <c r="L7" s="1586" t="s">
        <v>49</v>
      </c>
      <c r="S7" s="334"/>
      <c r="T7" s="334"/>
    </row>
    <row r="8" spans="1:20" ht="21" customHeight="1">
      <c r="A8" s="1585"/>
      <c r="B8" s="1585"/>
      <c r="C8" s="1585"/>
      <c r="D8" s="1585" t="s">
        <v>50</v>
      </c>
      <c r="E8" s="1585" t="s">
        <v>51</v>
      </c>
      <c r="F8" s="1585"/>
      <c r="G8" s="1585"/>
      <c r="H8" s="1587" t="s">
        <v>52</v>
      </c>
      <c r="I8" s="1590"/>
      <c r="J8" s="1585"/>
      <c r="K8" s="1585"/>
      <c r="L8" s="1586"/>
    </row>
    <row r="9" spans="1:20" ht="30">
      <c r="A9" s="1585"/>
      <c r="B9" s="1585"/>
      <c r="C9" s="1585"/>
      <c r="D9" s="1585"/>
      <c r="E9" s="335" t="s">
        <v>53</v>
      </c>
      <c r="F9" s="335" t="s">
        <v>54</v>
      </c>
      <c r="G9" s="335" t="s">
        <v>9</v>
      </c>
      <c r="H9" s="1588"/>
      <c r="I9" s="1588"/>
      <c r="J9" s="1585"/>
      <c r="K9" s="1585"/>
      <c r="L9" s="1586"/>
    </row>
    <row r="10" spans="1:20" s="337" customFormat="1" ht="17.100000000000001" customHeight="1">
      <c r="A10" s="336">
        <v>1</v>
      </c>
      <c r="B10" s="336">
        <v>2</v>
      </c>
      <c r="C10" s="336">
        <v>3</v>
      </c>
      <c r="D10" s="336">
        <v>4</v>
      </c>
      <c r="E10" s="336">
        <v>5</v>
      </c>
      <c r="F10" s="336">
        <v>6</v>
      </c>
      <c r="G10" s="336">
        <v>7</v>
      </c>
      <c r="H10" s="336">
        <v>8</v>
      </c>
      <c r="I10" s="336">
        <v>9</v>
      </c>
      <c r="J10" s="336">
        <v>10</v>
      </c>
      <c r="K10" s="336">
        <v>11</v>
      </c>
      <c r="L10" s="336">
        <v>12</v>
      </c>
    </row>
    <row r="11" spans="1:20" ht="17.100000000000001" customHeight="1">
      <c r="A11" s="338">
        <v>1</v>
      </c>
      <c r="B11" s="304" t="s">
        <v>525</v>
      </c>
      <c r="C11" s="350">
        <v>30</v>
      </c>
      <c r="D11" s="351">
        <v>0</v>
      </c>
      <c r="E11" s="351">
        <v>4</v>
      </c>
      <c r="F11" s="351">
        <v>4</v>
      </c>
      <c r="G11" s="351">
        <f>E11+F11</f>
        <v>8</v>
      </c>
      <c r="H11" s="351">
        <f>D11+G11</f>
        <v>8</v>
      </c>
      <c r="I11" s="351">
        <f>J11</f>
        <v>22</v>
      </c>
      <c r="J11" s="351">
        <f>C11-H11</f>
        <v>22</v>
      </c>
      <c r="K11" s="361">
        <v>26</v>
      </c>
      <c r="L11" s="351"/>
    </row>
    <row r="12" spans="1:20" ht="17.100000000000001" customHeight="1">
      <c r="A12" s="338">
        <v>2</v>
      </c>
      <c r="B12" s="304" t="s">
        <v>526</v>
      </c>
      <c r="C12" s="350">
        <v>31</v>
      </c>
      <c r="D12" s="351">
        <v>27</v>
      </c>
      <c r="E12" s="351">
        <v>4</v>
      </c>
      <c r="F12" s="351">
        <v>0</v>
      </c>
      <c r="G12" s="351">
        <f t="shared" ref="G12:G22" si="0">E12+F12</f>
        <v>4</v>
      </c>
      <c r="H12" s="351">
        <f t="shared" ref="H12:H22" si="1">D12+G12</f>
        <v>31</v>
      </c>
      <c r="I12" s="351">
        <f t="shared" ref="I12:I22" si="2">J12</f>
        <v>0</v>
      </c>
      <c r="J12" s="351">
        <f t="shared" ref="J12:J22" si="3">C12-H12</f>
        <v>0</v>
      </c>
      <c r="K12" s="361">
        <v>27</v>
      </c>
      <c r="L12" s="351"/>
    </row>
    <row r="13" spans="1:20" ht="17.100000000000001" customHeight="1">
      <c r="A13" s="338">
        <v>3</v>
      </c>
      <c r="B13" s="304" t="s">
        <v>527</v>
      </c>
      <c r="C13" s="350">
        <v>30</v>
      </c>
      <c r="D13" s="351">
        <v>12</v>
      </c>
      <c r="E13" s="351">
        <v>5</v>
      </c>
      <c r="F13" s="351">
        <v>1</v>
      </c>
      <c r="G13" s="351">
        <f t="shared" si="0"/>
        <v>6</v>
      </c>
      <c r="H13" s="351">
        <f t="shared" si="1"/>
        <v>18</v>
      </c>
      <c r="I13" s="351">
        <f t="shared" si="2"/>
        <v>12</v>
      </c>
      <c r="J13" s="351">
        <f t="shared" si="3"/>
        <v>12</v>
      </c>
      <c r="K13" s="361">
        <v>25</v>
      </c>
      <c r="L13" s="351"/>
    </row>
    <row r="14" spans="1:20" ht="17.100000000000001" customHeight="1">
      <c r="A14" s="338">
        <v>4</v>
      </c>
      <c r="B14" s="304" t="s">
        <v>528</v>
      </c>
      <c r="C14" s="350">
        <v>31</v>
      </c>
      <c r="D14" s="351">
        <v>0</v>
      </c>
      <c r="E14" s="351">
        <v>4</v>
      </c>
      <c r="F14" s="351">
        <v>0</v>
      </c>
      <c r="G14" s="351">
        <f t="shared" si="0"/>
        <v>4</v>
      </c>
      <c r="H14" s="351">
        <f t="shared" si="1"/>
        <v>4</v>
      </c>
      <c r="I14" s="351">
        <f t="shared" si="2"/>
        <v>27</v>
      </c>
      <c r="J14" s="351">
        <f t="shared" si="3"/>
        <v>27</v>
      </c>
      <c r="K14" s="361">
        <v>27</v>
      </c>
      <c r="L14" s="351"/>
    </row>
    <row r="15" spans="1:20" ht="17.100000000000001" customHeight="1">
      <c r="A15" s="338">
        <v>5</v>
      </c>
      <c r="B15" s="304" t="s">
        <v>529</v>
      </c>
      <c r="C15" s="350">
        <v>31</v>
      </c>
      <c r="D15" s="351">
        <v>0</v>
      </c>
      <c r="E15" s="351">
        <v>4</v>
      </c>
      <c r="F15" s="351">
        <v>5</v>
      </c>
      <c r="G15" s="351">
        <f t="shared" si="0"/>
        <v>9</v>
      </c>
      <c r="H15" s="351">
        <f t="shared" si="1"/>
        <v>9</v>
      </c>
      <c r="I15" s="351">
        <f t="shared" si="2"/>
        <v>22</v>
      </c>
      <c r="J15" s="351">
        <f t="shared" si="3"/>
        <v>22</v>
      </c>
      <c r="K15" s="361">
        <v>27</v>
      </c>
      <c r="L15" s="351"/>
    </row>
    <row r="16" spans="1:20" ht="17.100000000000001" customHeight="1">
      <c r="A16" s="338">
        <v>6</v>
      </c>
      <c r="B16" s="304" t="s">
        <v>530</v>
      </c>
      <c r="C16" s="352">
        <v>30</v>
      </c>
      <c r="D16" s="353">
        <v>0</v>
      </c>
      <c r="E16" s="353">
        <v>5</v>
      </c>
      <c r="F16" s="353">
        <v>2</v>
      </c>
      <c r="G16" s="351">
        <f t="shared" si="0"/>
        <v>7</v>
      </c>
      <c r="H16" s="351">
        <f t="shared" si="1"/>
        <v>7</v>
      </c>
      <c r="I16" s="351">
        <f t="shared" si="2"/>
        <v>23</v>
      </c>
      <c r="J16" s="351">
        <f t="shared" si="3"/>
        <v>23</v>
      </c>
      <c r="K16" s="361">
        <v>25</v>
      </c>
      <c r="L16" s="353"/>
    </row>
    <row r="17" spans="1:12" ht="17.100000000000001" customHeight="1">
      <c r="A17" s="338">
        <v>7</v>
      </c>
      <c r="B17" s="304" t="s">
        <v>531</v>
      </c>
      <c r="C17" s="352">
        <v>31</v>
      </c>
      <c r="D17" s="353">
        <v>0</v>
      </c>
      <c r="E17" s="353">
        <v>4</v>
      </c>
      <c r="F17" s="353">
        <v>5</v>
      </c>
      <c r="G17" s="351">
        <f t="shared" si="0"/>
        <v>9</v>
      </c>
      <c r="H17" s="351">
        <f t="shared" si="1"/>
        <v>9</v>
      </c>
      <c r="I17" s="351">
        <f t="shared" si="2"/>
        <v>22</v>
      </c>
      <c r="J17" s="351">
        <f t="shared" si="3"/>
        <v>22</v>
      </c>
      <c r="K17" s="361">
        <v>27</v>
      </c>
      <c r="L17" s="353"/>
    </row>
    <row r="18" spans="1:12" ht="17.100000000000001" customHeight="1">
      <c r="A18" s="338">
        <v>8</v>
      </c>
      <c r="B18" s="304" t="s">
        <v>532</v>
      </c>
      <c r="C18" s="352">
        <v>30</v>
      </c>
      <c r="D18" s="353">
        <v>0</v>
      </c>
      <c r="E18" s="353">
        <v>4</v>
      </c>
      <c r="F18" s="353">
        <v>1</v>
      </c>
      <c r="G18" s="351">
        <f t="shared" si="0"/>
        <v>5</v>
      </c>
      <c r="H18" s="351">
        <f t="shared" si="1"/>
        <v>5</v>
      </c>
      <c r="I18" s="351">
        <f t="shared" si="2"/>
        <v>25</v>
      </c>
      <c r="J18" s="351">
        <f t="shared" si="3"/>
        <v>25</v>
      </c>
      <c r="K18" s="361">
        <v>26</v>
      </c>
      <c r="L18" s="353"/>
    </row>
    <row r="19" spans="1:12" ht="17.100000000000001" customHeight="1">
      <c r="A19" s="338">
        <v>9</v>
      </c>
      <c r="B19" s="304" t="s">
        <v>533</v>
      </c>
      <c r="C19" s="352">
        <v>31</v>
      </c>
      <c r="D19" s="353">
        <v>0</v>
      </c>
      <c r="E19" s="353">
        <v>5</v>
      </c>
      <c r="F19" s="353">
        <v>5</v>
      </c>
      <c r="G19" s="351">
        <f t="shared" si="0"/>
        <v>10</v>
      </c>
      <c r="H19" s="351">
        <f t="shared" si="1"/>
        <v>10</v>
      </c>
      <c r="I19" s="351">
        <f t="shared" si="2"/>
        <v>21</v>
      </c>
      <c r="J19" s="351">
        <f t="shared" si="3"/>
        <v>21</v>
      </c>
      <c r="K19" s="361">
        <v>26</v>
      </c>
      <c r="L19" s="353"/>
    </row>
    <row r="20" spans="1:12" ht="17.100000000000001" customHeight="1">
      <c r="A20" s="338">
        <v>10</v>
      </c>
      <c r="B20" s="304" t="s">
        <v>534</v>
      </c>
      <c r="C20" s="352">
        <v>31</v>
      </c>
      <c r="D20" s="353">
        <v>0</v>
      </c>
      <c r="E20" s="353">
        <v>4</v>
      </c>
      <c r="F20" s="353">
        <v>0</v>
      </c>
      <c r="G20" s="351">
        <f t="shared" si="0"/>
        <v>4</v>
      </c>
      <c r="H20" s="351">
        <f t="shared" si="1"/>
        <v>4</v>
      </c>
      <c r="I20" s="351">
        <f t="shared" si="2"/>
        <v>27</v>
      </c>
      <c r="J20" s="351">
        <f t="shared" si="3"/>
        <v>27</v>
      </c>
      <c r="K20" s="361">
        <v>27</v>
      </c>
      <c r="L20" s="353"/>
    </row>
    <row r="21" spans="1:12" ht="17.100000000000001" customHeight="1">
      <c r="A21" s="338">
        <v>11</v>
      </c>
      <c r="B21" s="304" t="s">
        <v>535</v>
      </c>
      <c r="C21" s="352">
        <v>29</v>
      </c>
      <c r="D21" s="353">
        <v>0</v>
      </c>
      <c r="E21" s="353">
        <v>4</v>
      </c>
      <c r="F21" s="353">
        <v>1</v>
      </c>
      <c r="G21" s="351">
        <f t="shared" si="0"/>
        <v>5</v>
      </c>
      <c r="H21" s="351">
        <f t="shared" si="1"/>
        <v>5</v>
      </c>
      <c r="I21" s="351">
        <f t="shared" si="2"/>
        <v>24</v>
      </c>
      <c r="J21" s="351">
        <f t="shared" si="3"/>
        <v>24</v>
      </c>
      <c r="K21" s="361">
        <v>25</v>
      </c>
      <c r="L21" s="353"/>
    </row>
    <row r="22" spans="1:12" ht="17.100000000000001" customHeight="1">
      <c r="A22" s="338">
        <v>12</v>
      </c>
      <c r="B22" s="304" t="s">
        <v>536</v>
      </c>
      <c r="C22" s="352">
        <v>31</v>
      </c>
      <c r="D22" s="353">
        <v>0</v>
      </c>
      <c r="E22" s="353">
        <v>5</v>
      </c>
      <c r="F22" s="353">
        <v>4</v>
      </c>
      <c r="G22" s="351">
        <f t="shared" si="0"/>
        <v>9</v>
      </c>
      <c r="H22" s="351">
        <f t="shared" si="1"/>
        <v>9</v>
      </c>
      <c r="I22" s="351">
        <f t="shared" si="2"/>
        <v>22</v>
      </c>
      <c r="J22" s="351">
        <f t="shared" si="3"/>
        <v>22</v>
      </c>
      <c r="K22" s="361">
        <v>26</v>
      </c>
      <c r="L22" s="353"/>
    </row>
    <row r="23" spans="1:12" s="729" customFormat="1" ht="17.100000000000001" customHeight="1">
      <c r="A23" s="1591" t="s">
        <v>9</v>
      </c>
      <c r="B23" s="1592"/>
      <c r="C23" s="727">
        <v>366</v>
      </c>
      <c r="D23" s="727">
        <f>SUM(D11:D22)</f>
        <v>39</v>
      </c>
      <c r="E23" s="727">
        <f t="shared" ref="E23:K23" si="4">SUM(E11:E22)</f>
        <v>52</v>
      </c>
      <c r="F23" s="727">
        <f t="shared" si="4"/>
        <v>28</v>
      </c>
      <c r="G23" s="727">
        <f t="shared" si="4"/>
        <v>80</v>
      </c>
      <c r="H23" s="727">
        <f t="shared" si="4"/>
        <v>119</v>
      </c>
      <c r="I23" s="727">
        <f t="shared" si="4"/>
        <v>247</v>
      </c>
      <c r="J23" s="727">
        <f t="shared" si="4"/>
        <v>247</v>
      </c>
      <c r="K23" s="728">
        <f t="shared" si="4"/>
        <v>314</v>
      </c>
      <c r="L23" s="727"/>
    </row>
    <row r="24" spans="1:12" s="341" customFormat="1" ht="11.25" customHeight="1">
      <c r="A24" s="339"/>
      <c r="B24" s="55"/>
      <c r="C24" s="340"/>
      <c r="D24" s="339"/>
      <c r="E24" s="339"/>
      <c r="F24" s="339"/>
      <c r="G24" s="339"/>
      <c r="H24" s="339"/>
      <c r="I24" s="339"/>
      <c r="J24" s="339"/>
      <c r="K24" s="339"/>
    </row>
    <row r="25" spans="1:12" ht="15">
      <c r="A25" s="342" t="s">
        <v>62</v>
      </c>
      <c r="B25" s="342"/>
      <c r="C25" s="342"/>
      <c r="D25" s="342"/>
      <c r="E25" s="342"/>
      <c r="F25" s="342"/>
      <c r="G25" s="342"/>
      <c r="H25" s="342"/>
      <c r="I25" s="342"/>
      <c r="J25" s="342"/>
    </row>
    <row r="26" spans="1:12" ht="15">
      <c r="A26" s="342"/>
      <c r="B26" s="342"/>
      <c r="C26" s="342"/>
      <c r="D26" s="342"/>
      <c r="E26" s="342"/>
      <c r="F26" s="342"/>
      <c r="G26" s="342"/>
      <c r="H26" s="342"/>
      <c r="I26" s="342"/>
      <c r="J26" s="342"/>
    </row>
    <row r="27" spans="1:12" ht="15">
      <c r="A27" s="342"/>
      <c r="B27" s="342"/>
      <c r="C27" s="342"/>
      <c r="D27" s="342"/>
      <c r="E27" s="342"/>
      <c r="F27" s="342"/>
      <c r="G27" s="342"/>
      <c r="H27" s="342"/>
      <c r="I27" s="342"/>
      <c r="J27" s="342"/>
    </row>
    <row r="28" spans="1:12" ht="15">
      <c r="A28" s="342" t="s">
        <v>5</v>
      </c>
      <c r="B28" s="342"/>
      <c r="C28" s="342"/>
      <c r="D28" s="342"/>
      <c r="E28" s="342"/>
      <c r="F28" s="342"/>
      <c r="G28" s="342"/>
      <c r="H28" s="342"/>
      <c r="I28" s="342"/>
      <c r="J28" s="1589" t="s">
        <v>6</v>
      </c>
      <c r="K28" s="1589"/>
    </row>
    <row r="29" spans="1:12" ht="15">
      <c r="A29" s="1584" t="s">
        <v>7</v>
      </c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</row>
    <row r="30" spans="1:12" ht="15">
      <c r="A30" s="1584" t="s">
        <v>10</v>
      </c>
      <c r="B30" s="1584"/>
      <c r="C30" s="1584"/>
      <c r="D30" s="1584"/>
      <c r="E30" s="1584"/>
      <c r="F30" s="1584"/>
      <c r="G30" s="1584"/>
      <c r="H30" s="1584"/>
      <c r="I30" s="1584"/>
      <c r="J30" s="1584"/>
      <c r="K30" s="1584"/>
    </row>
    <row r="31" spans="1:12" ht="15">
      <c r="A31" s="342"/>
      <c r="B31" s="342"/>
      <c r="C31" s="342"/>
      <c r="D31" s="342"/>
      <c r="E31" s="342"/>
      <c r="F31" s="342"/>
      <c r="G31" s="342"/>
      <c r="H31" s="342" t="s">
        <v>55</v>
      </c>
      <c r="I31" s="342"/>
      <c r="J31" s="342"/>
      <c r="K31" s="342"/>
    </row>
  </sheetData>
  <mergeCells count="21">
    <mergeCell ref="A29:K29"/>
    <mergeCell ref="A30:K30"/>
    <mergeCell ref="K7:K9"/>
    <mergeCell ref="L7:L9"/>
    <mergeCell ref="D8:D9"/>
    <mergeCell ref="E8:G8"/>
    <mergeCell ref="H8:H9"/>
    <mergeCell ref="J28:K28"/>
    <mergeCell ref="A7:A9"/>
    <mergeCell ref="B7:B9"/>
    <mergeCell ref="C7:C9"/>
    <mergeCell ref="D7:H7"/>
    <mergeCell ref="I7:I9"/>
    <mergeCell ref="J7:J9"/>
    <mergeCell ref="A23:B23"/>
    <mergeCell ref="A6:C6"/>
    <mergeCell ref="C1:H1"/>
    <mergeCell ref="J1:L1"/>
    <mergeCell ref="A2:L2"/>
    <mergeCell ref="A3:L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view="pageBreakPreview" topLeftCell="A4" zoomScaleSheetLayoutView="100" workbookViewId="0">
      <selection activeCell="A23" sqref="A23:XFD23"/>
    </sheetView>
  </sheetViews>
  <sheetFormatPr defaultColWidth="9.140625" defaultRowHeight="14.25"/>
  <cols>
    <col min="1" max="1" width="4.7109375" style="329" customWidth="1"/>
    <col min="2" max="2" width="14.7109375" style="329" customWidth="1"/>
    <col min="3" max="3" width="11.7109375" style="329" customWidth="1"/>
    <col min="4" max="4" width="12" style="329" customWidth="1"/>
    <col min="5" max="5" width="11.85546875" style="329" customWidth="1"/>
    <col min="6" max="6" width="18.85546875" style="329" customWidth="1"/>
    <col min="7" max="7" width="10.140625" style="329" customWidth="1"/>
    <col min="8" max="8" width="14.7109375" style="329" customWidth="1"/>
    <col min="9" max="9" width="15.28515625" style="329" customWidth="1"/>
    <col min="10" max="10" width="14.7109375" style="329" customWidth="1"/>
    <col min="11" max="11" width="11.85546875" style="329" customWidth="1"/>
    <col min="12" max="16384" width="9.140625" style="329"/>
  </cols>
  <sheetData>
    <row r="1" spans="1:19" ht="15" customHeight="1">
      <c r="C1" s="1579"/>
      <c r="D1" s="1579"/>
      <c r="E1" s="1579"/>
      <c r="F1" s="1579"/>
      <c r="G1" s="1579"/>
      <c r="H1" s="1579"/>
      <c r="I1" s="330"/>
      <c r="J1" s="1580" t="s">
        <v>340</v>
      </c>
      <c r="K1" s="1580"/>
    </row>
    <row r="2" spans="1:19" s="331" customFormat="1" ht="19.5" customHeight="1">
      <c r="A2" s="1581" t="s">
        <v>0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</row>
    <row r="3" spans="1:19" s="331" customFormat="1" ht="19.5" customHeight="1">
      <c r="A3" s="1582" t="s">
        <v>354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</row>
    <row r="4" spans="1:19" s="331" customFormat="1" ht="14.2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</row>
    <row r="5" spans="1:19" s="331" customFormat="1" ht="18" customHeight="1">
      <c r="A5" s="1583" t="s">
        <v>412</v>
      </c>
      <c r="B5" s="1583"/>
      <c r="C5" s="1583"/>
      <c r="D5" s="1583"/>
      <c r="E5" s="1583"/>
      <c r="F5" s="1583"/>
      <c r="G5" s="1583"/>
      <c r="H5" s="1583"/>
      <c r="I5" s="1583"/>
      <c r="J5" s="1583"/>
      <c r="K5" s="1583"/>
    </row>
    <row r="6" spans="1:19" ht="15.75">
      <c r="A6" s="1578" t="s">
        <v>495</v>
      </c>
      <c r="B6" s="1578"/>
      <c r="C6" s="1578"/>
      <c r="D6" s="343"/>
      <c r="E6" s="343"/>
      <c r="F6" s="343"/>
      <c r="G6" s="343"/>
      <c r="H6" s="343"/>
      <c r="I6" s="344"/>
      <c r="J6" s="344"/>
    </row>
    <row r="7" spans="1:19" ht="17.25" customHeight="1">
      <c r="A7" s="1585" t="s">
        <v>45</v>
      </c>
      <c r="B7" s="1585" t="s">
        <v>46</v>
      </c>
      <c r="C7" s="1585" t="s">
        <v>47</v>
      </c>
      <c r="D7" s="1585" t="s">
        <v>94</v>
      </c>
      <c r="E7" s="1585"/>
      <c r="F7" s="1585"/>
      <c r="G7" s="1585"/>
      <c r="H7" s="1585"/>
      <c r="I7" s="1587" t="s">
        <v>152</v>
      </c>
      <c r="J7" s="1585" t="s">
        <v>48</v>
      </c>
      <c r="K7" s="1585" t="s">
        <v>144</v>
      </c>
    </row>
    <row r="8" spans="1:19" ht="16.5" customHeight="1">
      <c r="A8" s="1585"/>
      <c r="B8" s="1585"/>
      <c r="C8" s="1585"/>
      <c r="D8" s="1585" t="s">
        <v>50</v>
      </c>
      <c r="E8" s="1585" t="s">
        <v>51</v>
      </c>
      <c r="F8" s="1585"/>
      <c r="G8" s="1585"/>
      <c r="H8" s="1587" t="s">
        <v>52</v>
      </c>
      <c r="I8" s="1590"/>
      <c r="J8" s="1585"/>
      <c r="K8" s="1585"/>
      <c r="R8" s="334"/>
      <c r="S8" s="334"/>
    </row>
    <row r="9" spans="1:19" ht="33.75" customHeight="1">
      <c r="A9" s="1585"/>
      <c r="B9" s="1585"/>
      <c r="C9" s="1585"/>
      <c r="D9" s="1585"/>
      <c r="E9" s="335" t="s">
        <v>53</v>
      </c>
      <c r="F9" s="335" t="s">
        <v>54</v>
      </c>
      <c r="G9" s="335" t="s">
        <v>9</v>
      </c>
      <c r="H9" s="1588"/>
      <c r="I9" s="1588"/>
      <c r="J9" s="1585"/>
      <c r="K9" s="1585"/>
    </row>
    <row r="10" spans="1:19" s="341" customFormat="1" ht="17.100000000000001" customHeight="1">
      <c r="A10" s="336">
        <v>1</v>
      </c>
      <c r="B10" s="336">
        <v>2</v>
      </c>
      <c r="C10" s="336">
        <v>3</v>
      </c>
      <c r="D10" s="336">
        <v>4</v>
      </c>
      <c r="E10" s="336">
        <v>5</v>
      </c>
      <c r="F10" s="336">
        <v>6</v>
      </c>
      <c r="G10" s="336">
        <v>7</v>
      </c>
      <c r="H10" s="336">
        <v>8</v>
      </c>
      <c r="I10" s="336">
        <v>9</v>
      </c>
      <c r="J10" s="336">
        <v>10</v>
      </c>
      <c r="K10" s="345">
        <v>11</v>
      </c>
    </row>
    <row r="11" spans="1:19" ht="17.100000000000001" customHeight="1">
      <c r="A11" s="338">
        <v>1</v>
      </c>
      <c r="B11" s="304" t="s">
        <v>525</v>
      </c>
      <c r="C11" s="351">
        <v>30</v>
      </c>
      <c r="D11" s="351">
        <v>0</v>
      </c>
      <c r="E11" s="351">
        <v>4</v>
      </c>
      <c r="F11" s="351">
        <v>4</v>
      </c>
      <c r="G11" s="351">
        <v>8</v>
      </c>
      <c r="H11" s="351">
        <v>8</v>
      </c>
      <c r="I11" s="351">
        <v>22</v>
      </c>
      <c r="J11" s="351">
        <v>22</v>
      </c>
      <c r="K11" s="351"/>
    </row>
    <row r="12" spans="1:19" ht="17.100000000000001" customHeight="1">
      <c r="A12" s="338">
        <v>2</v>
      </c>
      <c r="B12" s="304" t="s">
        <v>526</v>
      </c>
      <c r="C12" s="351">
        <v>31</v>
      </c>
      <c r="D12" s="351">
        <v>27</v>
      </c>
      <c r="E12" s="351">
        <v>4</v>
      </c>
      <c r="F12" s="351">
        <v>0</v>
      </c>
      <c r="G12" s="351">
        <v>4</v>
      </c>
      <c r="H12" s="351">
        <v>31</v>
      </c>
      <c r="I12" s="351">
        <v>0</v>
      </c>
      <c r="J12" s="351">
        <v>0</v>
      </c>
      <c r="K12" s="351"/>
    </row>
    <row r="13" spans="1:19" ht="17.100000000000001" customHeight="1">
      <c r="A13" s="338">
        <v>3</v>
      </c>
      <c r="B13" s="304" t="s">
        <v>527</v>
      </c>
      <c r="C13" s="351">
        <v>30</v>
      </c>
      <c r="D13" s="351">
        <v>12</v>
      </c>
      <c r="E13" s="351">
        <v>5</v>
      </c>
      <c r="F13" s="351">
        <v>1</v>
      </c>
      <c r="G13" s="351">
        <v>6</v>
      </c>
      <c r="H13" s="351">
        <v>18</v>
      </c>
      <c r="I13" s="351">
        <v>12</v>
      </c>
      <c r="J13" s="351">
        <v>12</v>
      </c>
      <c r="K13" s="353"/>
    </row>
    <row r="14" spans="1:19" ht="17.100000000000001" customHeight="1">
      <c r="A14" s="338">
        <v>4</v>
      </c>
      <c r="B14" s="304" t="s">
        <v>528</v>
      </c>
      <c r="C14" s="351">
        <v>31</v>
      </c>
      <c r="D14" s="351">
        <v>0</v>
      </c>
      <c r="E14" s="351">
        <v>4</v>
      </c>
      <c r="F14" s="351">
        <v>0</v>
      </c>
      <c r="G14" s="351">
        <v>4</v>
      </c>
      <c r="H14" s="351">
        <v>4</v>
      </c>
      <c r="I14" s="351">
        <v>27</v>
      </c>
      <c r="J14" s="351">
        <v>27</v>
      </c>
      <c r="K14" s="353"/>
    </row>
    <row r="15" spans="1:19" ht="17.100000000000001" customHeight="1">
      <c r="A15" s="338">
        <v>5</v>
      </c>
      <c r="B15" s="304" t="s">
        <v>529</v>
      </c>
      <c r="C15" s="351">
        <v>31</v>
      </c>
      <c r="D15" s="351">
        <v>0</v>
      </c>
      <c r="E15" s="351">
        <v>4</v>
      </c>
      <c r="F15" s="351">
        <v>5</v>
      </c>
      <c r="G15" s="351">
        <v>9</v>
      </c>
      <c r="H15" s="351">
        <v>9</v>
      </c>
      <c r="I15" s="351">
        <v>22</v>
      </c>
      <c r="J15" s="351">
        <v>22</v>
      </c>
      <c r="K15" s="353"/>
    </row>
    <row r="16" spans="1:19" ht="17.100000000000001" customHeight="1">
      <c r="A16" s="338">
        <v>6</v>
      </c>
      <c r="B16" s="304" t="s">
        <v>530</v>
      </c>
      <c r="C16" s="353">
        <v>30</v>
      </c>
      <c r="D16" s="353">
        <v>0</v>
      </c>
      <c r="E16" s="353">
        <v>5</v>
      </c>
      <c r="F16" s="353">
        <v>2</v>
      </c>
      <c r="G16" s="353">
        <v>7</v>
      </c>
      <c r="H16" s="353">
        <v>7</v>
      </c>
      <c r="I16" s="353">
        <v>23</v>
      </c>
      <c r="J16" s="353">
        <v>23</v>
      </c>
      <c r="K16" s="353"/>
    </row>
    <row r="17" spans="1:11" ht="17.100000000000001" customHeight="1">
      <c r="A17" s="338">
        <v>7</v>
      </c>
      <c r="B17" s="304" t="s">
        <v>531</v>
      </c>
      <c r="C17" s="353">
        <v>31</v>
      </c>
      <c r="D17" s="353">
        <v>0</v>
      </c>
      <c r="E17" s="353">
        <v>4</v>
      </c>
      <c r="F17" s="353">
        <v>5</v>
      </c>
      <c r="G17" s="353">
        <v>9</v>
      </c>
      <c r="H17" s="353">
        <v>9</v>
      </c>
      <c r="I17" s="353">
        <v>22</v>
      </c>
      <c r="J17" s="353">
        <v>22</v>
      </c>
      <c r="K17" s="353"/>
    </row>
    <row r="18" spans="1:11" ht="17.100000000000001" customHeight="1">
      <c r="A18" s="338">
        <v>8</v>
      </c>
      <c r="B18" s="304" t="s">
        <v>532</v>
      </c>
      <c r="C18" s="353">
        <v>30</v>
      </c>
      <c r="D18" s="353">
        <v>0</v>
      </c>
      <c r="E18" s="353">
        <v>4</v>
      </c>
      <c r="F18" s="353">
        <v>1</v>
      </c>
      <c r="G18" s="353">
        <v>5</v>
      </c>
      <c r="H18" s="353">
        <v>5</v>
      </c>
      <c r="I18" s="353">
        <v>25</v>
      </c>
      <c r="J18" s="353">
        <v>25</v>
      </c>
      <c r="K18" s="353"/>
    </row>
    <row r="19" spans="1:11" ht="17.100000000000001" customHeight="1">
      <c r="A19" s="338">
        <v>9</v>
      </c>
      <c r="B19" s="304" t="s">
        <v>533</v>
      </c>
      <c r="C19" s="353">
        <v>31</v>
      </c>
      <c r="D19" s="353">
        <v>0</v>
      </c>
      <c r="E19" s="353">
        <v>5</v>
      </c>
      <c r="F19" s="353">
        <v>5</v>
      </c>
      <c r="G19" s="353">
        <v>10</v>
      </c>
      <c r="H19" s="353">
        <v>10</v>
      </c>
      <c r="I19" s="353">
        <v>21</v>
      </c>
      <c r="J19" s="353">
        <v>21</v>
      </c>
      <c r="K19" s="353"/>
    </row>
    <row r="20" spans="1:11" ht="17.100000000000001" customHeight="1">
      <c r="A20" s="338">
        <v>10</v>
      </c>
      <c r="B20" s="304" t="s">
        <v>534</v>
      </c>
      <c r="C20" s="353">
        <v>31</v>
      </c>
      <c r="D20" s="353">
        <v>0</v>
      </c>
      <c r="E20" s="353">
        <v>4</v>
      </c>
      <c r="F20" s="353">
        <v>0</v>
      </c>
      <c r="G20" s="353">
        <v>4</v>
      </c>
      <c r="H20" s="353">
        <v>4</v>
      </c>
      <c r="I20" s="353">
        <v>27</v>
      </c>
      <c r="J20" s="353">
        <v>27</v>
      </c>
      <c r="K20" s="353"/>
    </row>
    <row r="21" spans="1:11" ht="17.100000000000001" customHeight="1">
      <c r="A21" s="338">
        <v>11</v>
      </c>
      <c r="B21" s="304" t="s">
        <v>535</v>
      </c>
      <c r="C21" s="353">
        <v>29</v>
      </c>
      <c r="D21" s="353">
        <v>0</v>
      </c>
      <c r="E21" s="353">
        <v>4</v>
      </c>
      <c r="F21" s="353">
        <v>1</v>
      </c>
      <c r="G21" s="353">
        <v>5</v>
      </c>
      <c r="H21" s="353">
        <v>5</v>
      </c>
      <c r="I21" s="353">
        <v>24</v>
      </c>
      <c r="J21" s="353">
        <v>24</v>
      </c>
      <c r="K21" s="353"/>
    </row>
    <row r="22" spans="1:11" ht="17.100000000000001" customHeight="1">
      <c r="A22" s="338">
        <v>12</v>
      </c>
      <c r="B22" s="304" t="s">
        <v>536</v>
      </c>
      <c r="C22" s="353">
        <v>31</v>
      </c>
      <c r="D22" s="353">
        <v>0</v>
      </c>
      <c r="E22" s="353">
        <v>5</v>
      </c>
      <c r="F22" s="353">
        <v>4</v>
      </c>
      <c r="G22" s="353">
        <v>9</v>
      </c>
      <c r="H22" s="353">
        <v>9</v>
      </c>
      <c r="I22" s="353">
        <v>22</v>
      </c>
      <c r="J22" s="353">
        <v>22</v>
      </c>
      <c r="K22" s="353"/>
    </row>
    <row r="23" spans="1:11" s="729" customFormat="1" ht="17.100000000000001" customHeight="1">
      <c r="A23" s="1591" t="s">
        <v>9</v>
      </c>
      <c r="B23" s="1592"/>
      <c r="C23" s="730">
        <f>SUM(C11:C22)</f>
        <v>366</v>
      </c>
      <c r="D23" s="730">
        <f t="shared" ref="D23:J23" si="0">SUM(D11:D22)</f>
        <v>39</v>
      </c>
      <c r="E23" s="730">
        <f t="shared" si="0"/>
        <v>52</v>
      </c>
      <c r="F23" s="730">
        <f t="shared" si="0"/>
        <v>28</v>
      </c>
      <c r="G23" s="730">
        <f t="shared" si="0"/>
        <v>80</v>
      </c>
      <c r="H23" s="730">
        <f t="shared" si="0"/>
        <v>119</v>
      </c>
      <c r="I23" s="730">
        <f t="shared" si="0"/>
        <v>247</v>
      </c>
      <c r="J23" s="730">
        <f t="shared" si="0"/>
        <v>247</v>
      </c>
      <c r="K23" s="730"/>
    </row>
    <row r="24" spans="1:11" s="341" customFormat="1" ht="11.25" customHeight="1">
      <c r="A24" s="339"/>
      <c r="B24" s="55"/>
      <c r="C24" s="340"/>
      <c r="D24" s="339"/>
      <c r="E24" s="339"/>
      <c r="F24" s="339"/>
      <c r="G24" s="339"/>
      <c r="H24" s="339"/>
      <c r="I24" s="339"/>
      <c r="J24" s="339"/>
      <c r="K24" s="339"/>
    </row>
    <row r="25" spans="1:11" ht="15">
      <c r="A25" s="342" t="s">
        <v>62</v>
      </c>
      <c r="B25" s="342"/>
      <c r="C25" s="342"/>
      <c r="D25" s="342"/>
      <c r="E25" s="342"/>
      <c r="F25" s="342"/>
      <c r="G25" s="342"/>
      <c r="H25" s="342"/>
      <c r="I25" s="342"/>
      <c r="J25" s="342"/>
    </row>
    <row r="26" spans="1:11" ht="15">
      <c r="A26" s="342"/>
      <c r="B26" s="342"/>
      <c r="C26" s="342"/>
      <c r="D26" s="342"/>
      <c r="E26" s="342"/>
      <c r="F26" s="342"/>
      <c r="G26" s="342"/>
      <c r="H26" s="342"/>
      <c r="I26" s="342"/>
      <c r="J26" s="342"/>
    </row>
    <row r="27" spans="1:11" ht="15">
      <c r="A27" s="342"/>
      <c r="B27" s="342"/>
      <c r="C27" s="342"/>
      <c r="D27" s="342"/>
      <c r="E27" s="342"/>
      <c r="F27" s="342"/>
      <c r="G27" s="342"/>
      <c r="H27" s="342"/>
      <c r="I27" s="342"/>
      <c r="J27" s="342"/>
    </row>
    <row r="28" spans="1:11">
      <c r="D28" s="329" t="s">
        <v>4</v>
      </c>
    </row>
    <row r="29" spans="1:11" ht="15">
      <c r="A29" s="342" t="s">
        <v>5</v>
      </c>
      <c r="B29" s="342"/>
      <c r="C29" s="342"/>
      <c r="D29" s="342"/>
      <c r="E29" s="342"/>
      <c r="F29" s="342"/>
      <c r="G29" s="342"/>
      <c r="H29" s="342"/>
      <c r="I29" s="342"/>
      <c r="J29" s="346" t="s">
        <v>6</v>
      </c>
    </row>
    <row r="30" spans="1:11" ht="15">
      <c r="A30" s="1584" t="s">
        <v>7</v>
      </c>
      <c r="B30" s="1584"/>
      <c r="C30" s="1584"/>
      <c r="D30" s="1584"/>
      <c r="E30" s="1584"/>
      <c r="F30" s="1584"/>
      <c r="G30" s="1584"/>
      <c r="H30" s="1584"/>
      <c r="I30" s="1584"/>
      <c r="J30" s="1584"/>
    </row>
    <row r="31" spans="1:11" ht="15">
      <c r="A31" s="1584" t="s">
        <v>10</v>
      </c>
      <c r="B31" s="1584"/>
      <c r="C31" s="1584"/>
      <c r="D31" s="1584"/>
      <c r="E31" s="1584"/>
      <c r="F31" s="1584"/>
      <c r="G31" s="1584"/>
      <c r="H31" s="1584"/>
      <c r="I31" s="1584"/>
      <c r="J31" s="1584"/>
    </row>
    <row r="32" spans="1:11" ht="15">
      <c r="A32" s="342"/>
      <c r="B32" s="342"/>
      <c r="C32" s="342"/>
      <c r="D32" s="342"/>
      <c r="E32" s="342"/>
      <c r="F32" s="342"/>
      <c r="G32" s="342"/>
      <c r="H32" s="342" t="s">
        <v>55</v>
      </c>
      <c r="I32" s="342"/>
      <c r="J32" s="342"/>
    </row>
  </sheetData>
  <mergeCells count="19">
    <mergeCell ref="K7:K9"/>
    <mergeCell ref="D8:D9"/>
    <mergeCell ref="E8:G8"/>
    <mergeCell ref="H8:H9"/>
    <mergeCell ref="A30:J30"/>
    <mergeCell ref="A31:J31"/>
    <mergeCell ref="A7:A9"/>
    <mergeCell ref="B7:B9"/>
    <mergeCell ref="C7:C9"/>
    <mergeCell ref="D7:H7"/>
    <mergeCell ref="I7:I9"/>
    <mergeCell ref="J7:J9"/>
    <mergeCell ref="A23:B23"/>
    <mergeCell ref="A6:C6"/>
    <mergeCell ref="C1:H1"/>
    <mergeCell ref="J1:K1"/>
    <mergeCell ref="A2:K2"/>
    <mergeCell ref="A3:K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T74"/>
  <sheetViews>
    <sheetView view="pageBreakPreview" zoomScale="115" zoomScaleNormal="70" zoomScaleSheetLayoutView="115" workbookViewId="0">
      <pane ySplit="10" topLeftCell="A57" activePane="bottomLeft" state="frozen"/>
      <selection pane="bottomLeft" activeCell="T79" sqref="T79"/>
    </sheetView>
  </sheetViews>
  <sheetFormatPr defaultColWidth="9.140625" defaultRowHeight="12.75"/>
  <cols>
    <col min="1" max="1" width="5.5703125" style="1095" customWidth="1"/>
    <col min="2" max="2" width="13.42578125" style="1095" customWidth="1"/>
    <col min="3" max="3" width="10.28515625" style="1095" customWidth="1"/>
    <col min="4" max="4" width="8.42578125" style="1095" customWidth="1"/>
    <col min="5" max="6" width="9.85546875" style="1095" customWidth="1"/>
    <col min="7" max="7" width="10.85546875" style="1095" customWidth="1"/>
    <col min="8" max="8" width="12.85546875" style="1095" customWidth="1"/>
    <col min="9" max="9" width="8.7109375" style="1105" customWidth="1"/>
    <col min="10" max="10" width="10.5703125" style="1105" customWidth="1"/>
    <col min="11" max="11" width="10.42578125" style="1105" customWidth="1"/>
    <col min="12" max="14" width="8.140625" style="1105" hidden="1" customWidth="1"/>
    <col min="15" max="15" width="8.42578125" style="1105" hidden="1" customWidth="1"/>
    <col min="16" max="16" width="8.140625" style="1105" hidden="1" customWidth="1"/>
    <col min="17" max="17" width="8.85546875" style="1105" hidden="1" customWidth="1"/>
    <col min="18" max="18" width="0.85546875" style="1105" hidden="1" customWidth="1"/>
    <col min="19" max="19" width="10.7109375" style="1105" customWidth="1"/>
    <col min="20" max="20" width="14.140625" style="1105" customWidth="1"/>
    <col min="21" max="16384" width="9.140625" style="1105"/>
  </cols>
  <sheetData>
    <row r="1" spans="1:20" ht="12.75" customHeight="1">
      <c r="G1" s="1594"/>
      <c r="H1" s="1594"/>
      <c r="I1" s="1594"/>
      <c r="J1" s="1095"/>
      <c r="K1" s="1095"/>
      <c r="L1" s="1095"/>
      <c r="M1" s="1095"/>
      <c r="N1" s="1095"/>
      <c r="O1" s="1095"/>
      <c r="P1" s="1095"/>
      <c r="Q1" s="1595" t="s">
        <v>710</v>
      </c>
      <c r="R1" s="1595"/>
      <c r="S1" s="1595"/>
      <c r="T1" s="1595"/>
    </row>
    <row r="2" spans="1:20" ht="15.75">
      <c r="A2" s="1596" t="s">
        <v>0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20" ht="18">
      <c r="A3" s="1597" t="s">
        <v>507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20" ht="12.75" customHeight="1">
      <c r="A4" s="1598" t="s">
        <v>711</v>
      </c>
      <c r="B4" s="1598"/>
      <c r="C4" s="1598"/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598"/>
      <c r="O4" s="1598"/>
      <c r="P4" s="1598"/>
      <c r="Q4" s="1598"/>
      <c r="R4" s="1598"/>
      <c r="S4" s="1598"/>
      <c r="T4" s="1598"/>
    </row>
    <row r="5" spans="1:20" s="1106" customFormat="1" ht="7.5" customHeight="1">
      <c r="A5" s="1598"/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8"/>
      <c r="T5" s="1598"/>
    </row>
    <row r="6" spans="1:20">
      <c r="A6" s="1593"/>
      <c r="B6" s="1593"/>
      <c r="C6" s="1593"/>
      <c r="D6" s="1593"/>
      <c r="E6" s="1593"/>
      <c r="F6" s="1593"/>
      <c r="G6" s="1593"/>
      <c r="H6" s="1593"/>
      <c r="I6" s="1593"/>
      <c r="J6" s="1593"/>
      <c r="K6" s="1593"/>
      <c r="L6" s="1593"/>
      <c r="M6" s="1593"/>
      <c r="N6" s="1593"/>
      <c r="O6" s="1593"/>
      <c r="P6" s="1593"/>
      <c r="Q6" s="1593"/>
      <c r="R6" s="1593"/>
      <c r="S6" s="1593"/>
      <c r="T6" s="1593"/>
    </row>
    <row r="7" spans="1:20">
      <c r="A7" s="1601" t="s">
        <v>96</v>
      </c>
      <c r="B7" s="1601"/>
      <c r="H7" s="1107"/>
      <c r="I7" s="1095"/>
      <c r="J7" s="1095"/>
      <c r="K7" s="1095"/>
      <c r="L7" s="1602"/>
      <c r="M7" s="1602"/>
      <c r="N7" s="1602"/>
      <c r="O7" s="1602"/>
      <c r="P7" s="1602"/>
      <c r="Q7" s="1602"/>
      <c r="R7" s="1602"/>
      <c r="S7" s="1602"/>
      <c r="T7" s="1602"/>
    </row>
    <row r="8" spans="1:20" ht="24.75" customHeight="1">
      <c r="A8" s="1517" t="s">
        <v>1</v>
      </c>
      <c r="B8" s="1517" t="s">
        <v>2</v>
      </c>
      <c r="C8" s="1603" t="s">
        <v>712</v>
      </c>
      <c r="D8" s="1604"/>
      <c r="E8" s="1604"/>
      <c r="F8" s="1604"/>
      <c r="G8" s="1605"/>
      <c r="H8" s="1606" t="s">
        <v>713</v>
      </c>
      <c r="I8" s="1603" t="s">
        <v>714</v>
      </c>
      <c r="J8" s="1604"/>
      <c r="K8" s="1604"/>
      <c r="L8" s="1605"/>
      <c r="M8" s="1517" t="s">
        <v>715</v>
      </c>
      <c r="N8" s="1517"/>
      <c r="O8" s="1517"/>
      <c r="P8" s="1517"/>
      <c r="Q8" s="1517"/>
      <c r="R8" s="1517"/>
      <c r="S8" s="1608" t="s">
        <v>716</v>
      </c>
      <c r="T8" s="1608"/>
    </row>
    <row r="9" spans="1:20" ht="44.45" customHeight="1">
      <c r="A9" s="1517"/>
      <c r="B9" s="1517"/>
      <c r="C9" s="898" t="s">
        <v>602</v>
      </c>
      <c r="D9" s="898" t="s">
        <v>603</v>
      </c>
      <c r="E9" s="898" t="s">
        <v>604</v>
      </c>
      <c r="F9" s="1108" t="s">
        <v>605</v>
      </c>
      <c r="G9" s="1108" t="s">
        <v>717</v>
      </c>
      <c r="H9" s="1607"/>
      <c r="I9" s="898" t="s">
        <v>57</v>
      </c>
      <c r="J9" s="898" t="s">
        <v>12</v>
      </c>
      <c r="K9" s="898" t="s">
        <v>30</v>
      </c>
      <c r="L9" s="898" t="s">
        <v>718</v>
      </c>
      <c r="M9" s="898" t="s">
        <v>9</v>
      </c>
      <c r="N9" s="898" t="s">
        <v>719</v>
      </c>
      <c r="O9" s="898" t="s">
        <v>720</v>
      </c>
      <c r="P9" s="898" t="s">
        <v>721</v>
      </c>
      <c r="Q9" s="898" t="s">
        <v>722</v>
      </c>
      <c r="R9" s="898" t="s">
        <v>723</v>
      </c>
      <c r="S9" s="898" t="s">
        <v>724</v>
      </c>
      <c r="T9" s="898" t="s">
        <v>725</v>
      </c>
    </row>
    <row r="10" spans="1:20" s="1110" customFormat="1">
      <c r="A10" s="1109">
        <v>1</v>
      </c>
      <c r="B10" s="1109">
        <v>2</v>
      </c>
      <c r="C10" s="1109">
        <v>3</v>
      </c>
      <c r="D10" s="1109">
        <v>4</v>
      </c>
      <c r="E10" s="1109">
        <v>5</v>
      </c>
      <c r="F10" s="1109">
        <v>6</v>
      </c>
      <c r="G10" s="1109">
        <v>7</v>
      </c>
      <c r="H10" s="1109">
        <v>8</v>
      </c>
      <c r="I10" s="1109">
        <v>9</v>
      </c>
      <c r="J10" s="1109">
        <v>10</v>
      </c>
      <c r="K10" s="1109">
        <v>11</v>
      </c>
      <c r="L10" s="1109">
        <v>12</v>
      </c>
      <c r="M10" s="1109">
        <v>13</v>
      </c>
      <c r="N10" s="1109">
        <v>14</v>
      </c>
      <c r="O10" s="1109">
        <v>15</v>
      </c>
      <c r="P10" s="1109">
        <v>16</v>
      </c>
      <c r="Q10" s="1109">
        <v>17</v>
      </c>
      <c r="R10" s="1109">
        <v>18</v>
      </c>
      <c r="S10" s="1109">
        <v>19</v>
      </c>
      <c r="T10" s="1109">
        <v>20</v>
      </c>
    </row>
    <row r="11" spans="1:20">
      <c r="A11" s="1091">
        <v>1</v>
      </c>
      <c r="B11" s="1097" t="s">
        <v>501</v>
      </c>
      <c r="C11" s="1111">
        <v>24262</v>
      </c>
      <c r="D11" s="1111">
        <v>63</v>
      </c>
      <c r="E11" s="1111">
        <v>0</v>
      </c>
      <c r="F11" s="1111">
        <v>173</v>
      </c>
      <c r="G11" s="1111">
        <f t="shared" ref="G11:G61" si="0">C11+D11+E11+F11</f>
        <v>24498</v>
      </c>
      <c r="H11" s="1112">
        <v>247</v>
      </c>
      <c r="I11" s="1113">
        <f t="shared" ref="I11:I61" si="1">G11*247*0.1/1000</f>
        <v>605.10059999999999</v>
      </c>
      <c r="J11" s="1113">
        <f>G11*41*0.1/1000</f>
        <v>100.4418</v>
      </c>
      <c r="K11" s="1113">
        <f>G11*206*0.1/1000</f>
        <v>504.65880000000004</v>
      </c>
      <c r="L11" s="1111"/>
      <c r="M11" s="1111"/>
      <c r="N11" s="1111"/>
      <c r="O11" s="1111"/>
      <c r="P11" s="1111"/>
      <c r="Q11" s="1111"/>
      <c r="R11" s="1111"/>
      <c r="S11" s="1091">
        <v>150</v>
      </c>
      <c r="T11" s="1113">
        <f>I11*1500/100000</f>
        <v>9.0765089999999997</v>
      </c>
    </row>
    <row r="12" spans="1:20">
      <c r="A12" s="1091">
        <v>2</v>
      </c>
      <c r="B12" s="1097" t="s">
        <v>445</v>
      </c>
      <c r="C12" s="1111">
        <v>70771</v>
      </c>
      <c r="D12" s="1111">
        <v>528</v>
      </c>
      <c r="E12" s="1111">
        <v>0</v>
      </c>
      <c r="F12" s="1111">
        <v>256</v>
      </c>
      <c r="G12" s="1111">
        <f t="shared" si="0"/>
        <v>71555</v>
      </c>
      <c r="H12" s="1112">
        <v>247</v>
      </c>
      <c r="I12" s="1113">
        <f t="shared" si="1"/>
        <v>1767.4085</v>
      </c>
      <c r="J12" s="1113">
        <f>G12*41*0.1/1000</f>
        <v>293.37549999999999</v>
      </c>
      <c r="K12" s="1113">
        <f>G12*206*0.1/1000</f>
        <v>1474.0329999999999</v>
      </c>
      <c r="L12" s="1111"/>
      <c r="M12" s="1111"/>
      <c r="N12" s="1111"/>
      <c r="O12" s="1111"/>
      <c r="P12" s="1111"/>
      <c r="Q12" s="1111"/>
      <c r="R12" s="1111"/>
      <c r="S12" s="1091">
        <v>150</v>
      </c>
      <c r="T12" s="1113">
        <f t="shared" ref="T12:T62" si="2">I12*1500/100000</f>
        <v>26.511127500000001</v>
      </c>
    </row>
    <row r="13" spans="1:20" s="1114" customFormat="1">
      <c r="A13" s="1091">
        <v>3</v>
      </c>
      <c r="B13" s="1097" t="s">
        <v>497</v>
      </c>
      <c r="C13" s="1111">
        <v>30918</v>
      </c>
      <c r="D13" s="1111">
        <v>136</v>
      </c>
      <c r="E13" s="1111">
        <v>0</v>
      </c>
      <c r="F13" s="1111">
        <v>61</v>
      </c>
      <c r="G13" s="1111">
        <f t="shared" si="0"/>
        <v>31115</v>
      </c>
      <c r="H13" s="1112">
        <v>247</v>
      </c>
      <c r="I13" s="1113">
        <f t="shared" si="1"/>
        <v>768.54049999999995</v>
      </c>
      <c r="J13" s="1113">
        <v>640.97</v>
      </c>
      <c r="K13" s="1113">
        <v>127.57</v>
      </c>
      <c r="L13" s="1111"/>
      <c r="M13" s="1111"/>
      <c r="N13" s="1111"/>
      <c r="O13" s="1111"/>
      <c r="P13" s="1111"/>
      <c r="Q13" s="1111"/>
      <c r="R13" s="1111"/>
      <c r="S13" s="1091">
        <v>150</v>
      </c>
      <c r="T13" s="1113">
        <f t="shared" si="2"/>
        <v>11.528107500000001</v>
      </c>
    </row>
    <row r="14" spans="1:20" s="1114" customFormat="1">
      <c r="A14" s="1091">
        <v>4</v>
      </c>
      <c r="B14" s="1097" t="s">
        <v>447</v>
      </c>
      <c r="C14" s="1111">
        <v>26825</v>
      </c>
      <c r="D14" s="1111">
        <v>728</v>
      </c>
      <c r="E14" s="1111">
        <v>0</v>
      </c>
      <c r="F14" s="1111">
        <v>796</v>
      </c>
      <c r="G14" s="1111">
        <f t="shared" si="0"/>
        <v>28349</v>
      </c>
      <c r="H14" s="1112">
        <v>247</v>
      </c>
      <c r="I14" s="1113">
        <f t="shared" si="1"/>
        <v>700.22030000000007</v>
      </c>
      <c r="J14" s="1113">
        <f>G14*41*0.1/1000</f>
        <v>116.23090000000001</v>
      </c>
      <c r="K14" s="1113">
        <f>G14*206*0.1/1000</f>
        <v>583.98940000000005</v>
      </c>
      <c r="L14" s="1111"/>
      <c r="M14" s="1111"/>
      <c r="N14" s="1111"/>
      <c r="O14" s="1111"/>
      <c r="P14" s="1111"/>
      <c r="Q14" s="1111"/>
      <c r="R14" s="1111"/>
      <c r="S14" s="1091">
        <v>150</v>
      </c>
      <c r="T14" s="1113">
        <f t="shared" si="2"/>
        <v>10.503304500000002</v>
      </c>
    </row>
    <row r="15" spans="1:20">
      <c r="A15" s="1091">
        <v>5</v>
      </c>
      <c r="B15" s="1097" t="s">
        <v>448</v>
      </c>
      <c r="C15" s="1111">
        <v>78308</v>
      </c>
      <c r="D15" s="1111">
        <v>506</v>
      </c>
      <c r="E15" s="1111">
        <v>0</v>
      </c>
      <c r="F15" s="1111">
        <v>1052</v>
      </c>
      <c r="G15" s="1111">
        <f t="shared" si="0"/>
        <v>79866</v>
      </c>
      <c r="H15" s="1112">
        <v>247</v>
      </c>
      <c r="I15" s="1113">
        <f t="shared" si="1"/>
        <v>1972.6902000000002</v>
      </c>
      <c r="J15" s="1113">
        <f>G15*41*0.1/1000</f>
        <v>327.45060000000001</v>
      </c>
      <c r="K15" s="1113">
        <f>G15*206*0.1/1000</f>
        <v>1645.2396000000001</v>
      </c>
      <c r="L15" s="1111"/>
      <c r="M15" s="1111"/>
      <c r="N15" s="1111"/>
      <c r="O15" s="1111"/>
      <c r="P15" s="1111"/>
      <c r="Q15" s="1111"/>
      <c r="R15" s="1111"/>
      <c r="S15" s="1091">
        <v>150</v>
      </c>
      <c r="T15" s="1113">
        <f t="shared" si="2"/>
        <v>29.590353000000004</v>
      </c>
    </row>
    <row r="16" spans="1:20" s="1095" customFormat="1">
      <c r="A16" s="1091">
        <v>6</v>
      </c>
      <c r="B16" s="1097" t="s">
        <v>449</v>
      </c>
      <c r="C16" s="1115">
        <v>66672</v>
      </c>
      <c r="D16" s="1111">
        <v>43</v>
      </c>
      <c r="E16" s="1111">
        <v>0</v>
      </c>
      <c r="F16" s="1111">
        <v>26</v>
      </c>
      <c r="G16" s="1111">
        <v>66741</v>
      </c>
      <c r="H16" s="1112">
        <v>247</v>
      </c>
      <c r="I16" s="1113">
        <f t="shared" si="1"/>
        <v>1648.5027000000002</v>
      </c>
      <c r="J16" s="1113">
        <f>I16-K16</f>
        <v>1374.8627000000001</v>
      </c>
      <c r="K16" s="1113">
        <v>273.64</v>
      </c>
      <c r="L16" s="1111"/>
      <c r="M16" s="1111"/>
      <c r="N16" s="1111"/>
      <c r="O16" s="1111"/>
      <c r="P16" s="1111"/>
      <c r="Q16" s="1111"/>
      <c r="R16" s="1111"/>
      <c r="S16" s="1091">
        <v>150</v>
      </c>
      <c r="T16" s="1113">
        <f t="shared" si="2"/>
        <v>24.727540500000003</v>
      </c>
    </row>
    <row r="17" spans="1:20">
      <c r="A17" s="1091">
        <v>7</v>
      </c>
      <c r="B17" s="1097" t="s">
        <v>450</v>
      </c>
      <c r="C17" s="1111">
        <v>71699</v>
      </c>
      <c r="D17" s="1111">
        <v>518</v>
      </c>
      <c r="E17" s="1111">
        <v>0</v>
      </c>
      <c r="F17" s="1111">
        <v>122</v>
      </c>
      <c r="G17" s="1111">
        <f t="shared" si="0"/>
        <v>72339</v>
      </c>
      <c r="H17" s="1112">
        <v>247</v>
      </c>
      <c r="I17" s="1113">
        <f t="shared" si="1"/>
        <v>1786.7733000000001</v>
      </c>
      <c r="J17" s="1113">
        <f>G17*41*0.1/1000</f>
        <v>296.5899</v>
      </c>
      <c r="K17" s="1113">
        <f>G17*206*0.1/1000</f>
        <v>1490.1834000000001</v>
      </c>
      <c r="L17" s="1111"/>
      <c r="M17" s="1111"/>
      <c r="N17" s="1111"/>
      <c r="O17" s="1111"/>
      <c r="P17" s="1111"/>
      <c r="Q17" s="1111"/>
      <c r="R17" s="1111"/>
      <c r="S17" s="1091">
        <v>150</v>
      </c>
      <c r="T17" s="1113">
        <f t="shared" si="2"/>
        <v>26.801599500000002</v>
      </c>
    </row>
    <row r="18" spans="1:20">
      <c r="A18" s="1091">
        <v>8</v>
      </c>
      <c r="B18" s="1097" t="s">
        <v>451</v>
      </c>
      <c r="C18" s="1111">
        <v>52728</v>
      </c>
      <c r="D18" s="1111">
        <v>1004</v>
      </c>
      <c r="E18" s="1111">
        <v>0</v>
      </c>
      <c r="F18" s="1111">
        <v>3081</v>
      </c>
      <c r="G18" s="1111">
        <f t="shared" si="0"/>
        <v>56813</v>
      </c>
      <c r="H18" s="1112">
        <v>247</v>
      </c>
      <c r="I18" s="1113">
        <f t="shared" si="1"/>
        <v>1403.2811000000002</v>
      </c>
      <c r="J18" s="1113">
        <f>G18*41*0.1/1000</f>
        <v>232.93330000000003</v>
      </c>
      <c r="K18" s="1113">
        <f>G18*206*0.1/1000</f>
        <v>1170.3478</v>
      </c>
      <c r="L18" s="1111"/>
      <c r="M18" s="1111"/>
      <c r="N18" s="1111"/>
      <c r="O18" s="1111"/>
      <c r="P18" s="1111"/>
      <c r="Q18" s="1111"/>
      <c r="R18" s="1111"/>
      <c r="S18" s="1091">
        <v>150</v>
      </c>
      <c r="T18" s="1113">
        <f t="shared" si="2"/>
        <v>21.049216500000004</v>
      </c>
    </row>
    <row r="19" spans="1:20" s="1116" customFormat="1">
      <c r="A19" s="1091">
        <v>9</v>
      </c>
      <c r="B19" s="1097" t="s">
        <v>452</v>
      </c>
      <c r="C19" s="1111">
        <v>38482</v>
      </c>
      <c r="D19" s="1111">
        <v>129</v>
      </c>
      <c r="E19" s="1111">
        <v>0</v>
      </c>
      <c r="F19" s="1111">
        <v>14538</v>
      </c>
      <c r="G19" s="1111">
        <f t="shared" si="0"/>
        <v>53149</v>
      </c>
      <c r="H19" s="1112">
        <v>247</v>
      </c>
      <c r="I19" s="1113">
        <f t="shared" si="1"/>
        <v>1312.7803000000001</v>
      </c>
      <c r="J19" s="1113">
        <v>427.34</v>
      </c>
      <c r="K19" s="1113">
        <v>885.44</v>
      </c>
      <c r="L19" s="1111"/>
      <c r="M19" s="1111"/>
      <c r="N19" s="1111"/>
      <c r="O19" s="1111"/>
      <c r="P19" s="1111"/>
      <c r="Q19" s="1111"/>
      <c r="R19" s="1111"/>
      <c r="S19" s="1091">
        <v>150</v>
      </c>
      <c r="T19" s="1113">
        <f t="shared" si="2"/>
        <v>19.6917045</v>
      </c>
    </row>
    <row r="20" spans="1:20" s="1116" customFormat="1">
      <c r="A20" s="1091">
        <v>10</v>
      </c>
      <c r="B20" s="1097" t="s">
        <v>453</v>
      </c>
      <c r="C20" s="1111">
        <v>33847</v>
      </c>
      <c r="D20" s="1111">
        <v>168</v>
      </c>
      <c r="E20" s="1111">
        <v>0</v>
      </c>
      <c r="F20" s="1111">
        <v>811</v>
      </c>
      <c r="G20" s="1111">
        <f t="shared" si="0"/>
        <v>34826</v>
      </c>
      <c r="H20" s="1112">
        <v>247</v>
      </c>
      <c r="I20" s="1113">
        <f t="shared" si="1"/>
        <v>860.20220000000006</v>
      </c>
      <c r="J20" s="1113">
        <v>204.48</v>
      </c>
      <c r="K20" s="1113">
        <v>655.72</v>
      </c>
      <c r="L20" s="1111"/>
      <c r="M20" s="1111"/>
      <c r="N20" s="1111"/>
      <c r="O20" s="1111"/>
      <c r="P20" s="1111"/>
      <c r="Q20" s="1111"/>
      <c r="R20" s="1111"/>
      <c r="S20" s="1091">
        <v>150</v>
      </c>
      <c r="T20" s="1113">
        <f t="shared" si="2"/>
        <v>12.903033000000001</v>
      </c>
    </row>
    <row r="21" spans="1:20">
      <c r="A21" s="1091">
        <v>11</v>
      </c>
      <c r="B21" s="1097" t="s">
        <v>454</v>
      </c>
      <c r="C21" s="1111">
        <v>81877</v>
      </c>
      <c r="D21" s="1111">
        <v>68</v>
      </c>
      <c r="E21" s="1111">
        <v>0</v>
      </c>
      <c r="F21" s="1111">
        <v>607</v>
      </c>
      <c r="G21" s="1111">
        <f t="shared" si="0"/>
        <v>82552</v>
      </c>
      <c r="H21" s="1112">
        <v>247</v>
      </c>
      <c r="I21" s="1113">
        <f t="shared" si="1"/>
        <v>2039.0344000000002</v>
      </c>
      <c r="J21" s="1113">
        <f>G21*41*0.1/1000</f>
        <v>338.46320000000003</v>
      </c>
      <c r="K21" s="1113">
        <f>G21*206*0.1/1000</f>
        <v>1700.5712000000001</v>
      </c>
      <c r="L21" s="1111"/>
      <c r="M21" s="1111"/>
      <c r="N21" s="1111"/>
      <c r="O21" s="1111"/>
      <c r="P21" s="1111"/>
      <c r="Q21" s="1111"/>
      <c r="R21" s="1111"/>
      <c r="S21" s="1091">
        <v>150</v>
      </c>
      <c r="T21" s="1113">
        <f t="shared" si="2"/>
        <v>30.585516000000005</v>
      </c>
    </row>
    <row r="22" spans="1:20">
      <c r="A22" s="1091">
        <v>12</v>
      </c>
      <c r="B22" s="1097" t="s">
        <v>455</v>
      </c>
      <c r="C22" s="1111">
        <v>84974</v>
      </c>
      <c r="D22" s="1111">
        <v>1045</v>
      </c>
      <c r="E22" s="1111">
        <v>0</v>
      </c>
      <c r="F22" s="1111">
        <v>228</v>
      </c>
      <c r="G22" s="1111">
        <f t="shared" si="0"/>
        <v>86247</v>
      </c>
      <c r="H22" s="1112">
        <v>247</v>
      </c>
      <c r="I22" s="1113">
        <f t="shared" si="1"/>
        <v>2130.3008999999997</v>
      </c>
      <c r="J22" s="1113">
        <f>G22*41*0.1/1000</f>
        <v>353.61270000000002</v>
      </c>
      <c r="K22" s="1113">
        <f>G22*206*0.1/1000</f>
        <v>1776.6882000000003</v>
      </c>
      <c r="L22" s="1111"/>
      <c r="M22" s="1111"/>
      <c r="N22" s="1111"/>
      <c r="O22" s="1111"/>
      <c r="P22" s="1111"/>
      <c r="Q22" s="1111"/>
      <c r="R22" s="1111"/>
      <c r="S22" s="1091">
        <v>150</v>
      </c>
      <c r="T22" s="1113">
        <f t="shared" si="2"/>
        <v>31.954513499999997</v>
      </c>
    </row>
    <row r="23" spans="1:20" s="1116" customFormat="1">
      <c r="A23" s="1091">
        <v>13</v>
      </c>
      <c r="B23" s="1097" t="s">
        <v>456</v>
      </c>
      <c r="C23" s="1111">
        <v>59677</v>
      </c>
      <c r="D23" s="1111">
        <v>164</v>
      </c>
      <c r="E23" s="1111">
        <v>0</v>
      </c>
      <c r="F23" s="1111">
        <v>346</v>
      </c>
      <c r="G23" s="1111">
        <f t="shared" si="0"/>
        <v>60187</v>
      </c>
      <c r="H23" s="1112">
        <v>247</v>
      </c>
      <c r="I23" s="1113">
        <f t="shared" si="1"/>
        <v>1486.6189000000002</v>
      </c>
      <c r="J23" s="1113">
        <v>272.99</v>
      </c>
      <c r="K23" s="1113">
        <v>1213.6300000000001</v>
      </c>
      <c r="L23" s="1111"/>
      <c r="M23" s="1111"/>
      <c r="N23" s="1111"/>
      <c r="O23" s="1111"/>
      <c r="P23" s="1111"/>
      <c r="Q23" s="1111"/>
      <c r="R23" s="1111"/>
      <c r="S23" s="1091">
        <v>150</v>
      </c>
      <c r="T23" s="1113">
        <f t="shared" si="2"/>
        <v>22.299283500000001</v>
      </c>
    </row>
    <row r="24" spans="1:20">
      <c r="A24" s="1091">
        <v>14</v>
      </c>
      <c r="B24" s="1097" t="s">
        <v>457</v>
      </c>
      <c r="C24" s="1111">
        <v>27442</v>
      </c>
      <c r="D24" s="1111">
        <v>44</v>
      </c>
      <c r="E24" s="1111">
        <v>0</v>
      </c>
      <c r="F24" s="1111">
        <v>1083</v>
      </c>
      <c r="G24" s="1111">
        <f t="shared" si="0"/>
        <v>28569</v>
      </c>
      <c r="H24" s="1112">
        <v>247</v>
      </c>
      <c r="I24" s="1113">
        <f t="shared" si="1"/>
        <v>705.65430000000003</v>
      </c>
      <c r="J24" s="1113">
        <f>G24*41*0.1/1000</f>
        <v>117.13290000000001</v>
      </c>
      <c r="K24" s="1113">
        <f>G24*206*0.1/1000</f>
        <v>588.52139999999997</v>
      </c>
      <c r="L24" s="1111"/>
      <c r="M24" s="1111"/>
      <c r="N24" s="1111"/>
      <c r="O24" s="1111"/>
      <c r="P24" s="1111"/>
      <c r="Q24" s="1111"/>
      <c r="R24" s="1111"/>
      <c r="S24" s="1091">
        <v>150</v>
      </c>
      <c r="T24" s="1113">
        <f t="shared" si="2"/>
        <v>10.5848145</v>
      </c>
    </row>
    <row r="25" spans="1:20" s="1116" customFormat="1">
      <c r="A25" s="1091">
        <v>15</v>
      </c>
      <c r="B25" s="1097" t="s">
        <v>458</v>
      </c>
      <c r="C25" s="1111">
        <v>52817</v>
      </c>
      <c r="D25" s="1111">
        <v>117</v>
      </c>
      <c r="E25" s="1111">
        <v>0</v>
      </c>
      <c r="F25" s="1111">
        <v>856</v>
      </c>
      <c r="G25" s="1111">
        <f t="shared" si="0"/>
        <v>53790</v>
      </c>
      <c r="H25" s="1112">
        <v>247</v>
      </c>
      <c r="I25" s="1113">
        <f t="shared" si="1"/>
        <v>1328.6130000000001</v>
      </c>
      <c r="J25" s="1113">
        <v>264.61</v>
      </c>
      <c r="K25" s="1113">
        <v>1064.01</v>
      </c>
      <c r="L25" s="1111"/>
      <c r="M25" s="1111"/>
      <c r="N25" s="1111"/>
      <c r="O25" s="1111"/>
      <c r="P25" s="1111"/>
      <c r="Q25" s="1111"/>
      <c r="R25" s="1111"/>
      <c r="S25" s="1091">
        <v>150</v>
      </c>
      <c r="T25" s="1113">
        <f t="shared" si="2"/>
        <v>19.929195</v>
      </c>
    </row>
    <row r="26" spans="1:20">
      <c r="A26" s="1091">
        <v>16</v>
      </c>
      <c r="B26" s="1097" t="s">
        <v>459</v>
      </c>
      <c r="C26" s="1111">
        <v>91527</v>
      </c>
      <c r="D26" s="1111">
        <v>180</v>
      </c>
      <c r="E26" s="1111">
        <v>0</v>
      </c>
      <c r="F26" s="1111">
        <v>0</v>
      </c>
      <c r="G26" s="1111">
        <f t="shared" si="0"/>
        <v>91707</v>
      </c>
      <c r="H26" s="1112">
        <v>247</v>
      </c>
      <c r="I26" s="1113">
        <f t="shared" si="1"/>
        <v>2265.1628999999998</v>
      </c>
      <c r="J26" s="1113">
        <f>G26*41*0.1/1000</f>
        <v>375.99869999999999</v>
      </c>
      <c r="K26" s="1113">
        <f>G26*206*0.1/1000</f>
        <v>1889.1642000000002</v>
      </c>
      <c r="L26" s="1111"/>
      <c r="M26" s="1111"/>
      <c r="N26" s="1111"/>
      <c r="O26" s="1111"/>
      <c r="P26" s="1111"/>
      <c r="Q26" s="1111"/>
      <c r="R26" s="1111"/>
      <c r="S26" s="1091">
        <v>150</v>
      </c>
      <c r="T26" s="1113">
        <f t="shared" si="2"/>
        <v>33.9774435</v>
      </c>
    </row>
    <row r="27" spans="1:20" s="1095" customFormat="1">
      <c r="A27" s="1091">
        <v>17</v>
      </c>
      <c r="B27" s="1097" t="s">
        <v>460</v>
      </c>
      <c r="C27" s="1111">
        <v>47450</v>
      </c>
      <c r="D27" s="1111">
        <v>1375</v>
      </c>
      <c r="E27" s="1111">
        <v>0</v>
      </c>
      <c r="F27" s="1111">
        <v>89</v>
      </c>
      <c r="G27" s="1111">
        <f t="shared" si="0"/>
        <v>48914</v>
      </c>
      <c r="H27" s="1112">
        <v>247</v>
      </c>
      <c r="I27" s="1113">
        <f t="shared" si="1"/>
        <v>1208.1758</v>
      </c>
      <c r="J27" s="1113">
        <f>G27*206*0.1/1000</f>
        <v>1007.6284000000001</v>
      </c>
      <c r="K27" s="1113">
        <f>G27*41*0.1/1000</f>
        <v>200.54740000000001</v>
      </c>
      <c r="L27" s="1111"/>
      <c r="M27" s="1111"/>
      <c r="N27" s="1111"/>
      <c r="O27" s="1111"/>
      <c r="P27" s="1111"/>
      <c r="Q27" s="1111"/>
      <c r="R27" s="1111"/>
      <c r="S27" s="1091">
        <v>150</v>
      </c>
      <c r="T27" s="1113">
        <f t="shared" si="2"/>
        <v>18.122637000000001</v>
      </c>
    </row>
    <row r="28" spans="1:20" s="1116" customFormat="1">
      <c r="A28" s="1091">
        <v>18</v>
      </c>
      <c r="B28" s="1097" t="s">
        <v>461</v>
      </c>
      <c r="C28" s="1111">
        <v>50456</v>
      </c>
      <c r="D28" s="1111">
        <v>84</v>
      </c>
      <c r="E28" s="1111">
        <v>0</v>
      </c>
      <c r="F28" s="1111">
        <v>427</v>
      </c>
      <c r="G28" s="1111">
        <f t="shared" si="0"/>
        <v>50967</v>
      </c>
      <c r="H28" s="1112">
        <v>247</v>
      </c>
      <c r="I28" s="1113">
        <f t="shared" si="1"/>
        <v>1258.8849000000002</v>
      </c>
      <c r="J28" s="1113">
        <v>239.27</v>
      </c>
      <c r="K28" s="1113">
        <v>1019.62</v>
      </c>
      <c r="L28" s="1111"/>
      <c r="M28" s="1111"/>
      <c r="N28" s="1111"/>
      <c r="O28" s="1111"/>
      <c r="P28" s="1111"/>
      <c r="Q28" s="1111"/>
      <c r="R28" s="1111"/>
      <c r="S28" s="1091">
        <v>150</v>
      </c>
      <c r="T28" s="1113">
        <f t="shared" si="2"/>
        <v>18.883273500000005</v>
      </c>
    </row>
    <row r="29" spans="1:20" s="1116" customFormat="1">
      <c r="A29" s="1091">
        <v>19</v>
      </c>
      <c r="B29" s="1097" t="s">
        <v>462</v>
      </c>
      <c r="C29" s="1111">
        <v>43276</v>
      </c>
      <c r="D29" s="1111">
        <v>2197</v>
      </c>
      <c r="E29" s="1111">
        <v>0</v>
      </c>
      <c r="F29" s="1111">
        <v>678</v>
      </c>
      <c r="G29" s="1111">
        <f t="shared" si="0"/>
        <v>46151</v>
      </c>
      <c r="H29" s="1112">
        <v>247</v>
      </c>
      <c r="I29" s="1113">
        <f t="shared" si="1"/>
        <v>1139.9296999999999</v>
      </c>
      <c r="J29" s="1113">
        <v>414.19</v>
      </c>
      <c r="K29" s="1113">
        <v>725.74</v>
      </c>
      <c r="L29" s="1111"/>
      <c r="M29" s="1111"/>
      <c r="N29" s="1111"/>
      <c r="O29" s="1111"/>
      <c r="P29" s="1111"/>
      <c r="Q29" s="1111"/>
      <c r="R29" s="1111"/>
      <c r="S29" s="1091">
        <v>150</v>
      </c>
      <c r="T29" s="1113">
        <f t="shared" si="2"/>
        <v>17.098945499999999</v>
      </c>
    </row>
    <row r="30" spans="1:20">
      <c r="A30" s="1091">
        <v>20</v>
      </c>
      <c r="B30" s="1097" t="s">
        <v>463</v>
      </c>
      <c r="C30" s="1111">
        <v>21430</v>
      </c>
      <c r="D30" s="1111">
        <v>201</v>
      </c>
      <c r="E30" s="1111">
        <v>0</v>
      </c>
      <c r="F30" s="1111">
        <v>28</v>
      </c>
      <c r="G30" s="1111">
        <f t="shared" si="0"/>
        <v>21659</v>
      </c>
      <c r="H30" s="1112">
        <v>247</v>
      </c>
      <c r="I30" s="1113">
        <f t="shared" si="1"/>
        <v>534.97730000000001</v>
      </c>
      <c r="J30" s="1113">
        <f>G30*41*0.1/1000</f>
        <v>88.801900000000003</v>
      </c>
      <c r="K30" s="1113">
        <f>G30*206*0.1/1000</f>
        <v>446.17540000000002</v>
      </c>
      <c r="L30" s="1111"/>
      <c r="M30" s="1111"/>
      <c r="N30" s="1111"/>
      <c r="O30" s="1111"/>
      <c r="P30" s="1111"/>
      <c r="Q30" s="1111"/>
      <c r="R30" s="1111"/>
      <c r="S30" s="1091">
        <v>150</v>
      </c>
      <c r="T30" s="1113">
        <f t="shared" si="2"/>
        <v>8.0246595000000003</v>
      </c>
    </row>
    <row r="31" spans="1:20">
      <c r="A31" s="1091">
        <v>21</v>
      </c>
      <c r="B31" s="1097" t="s">
        <v>464</v>
      </c>
      <c r="C31" s="1111">
        <v>34468</v>
      </c>
      <c r="D31" s="1111">
        <v>17</v>
      </c>
      <c r="E31" s="1111">
        <v>0</v>
      </c>
      <c r="F31" s="1111">
        <v>84</v>
      </c>
      <c r="G31" s="1111">
        <f t="shared" si="0"/>
        <v>34569</v>
      </c>
      <c r="H31" s="1112">
        <v>247</v>
      </c>
      <c r="I31" s="1113">
        <f t="shared" si="1"/>
        <v>853.85430000000008</v>
      </c>
      <c r="J31" s="1113">
        <f>G31*41*0.1/1000</f>
        <v>141.7329</v>
      </c>
      <c r="K31" s="1113">
        <f>G31*206*0.1/1000</f>
        <v>712.12139999999999</v>
      </c>
      <c r="L31" s="1111"/>
      <c r="M31" s="1111"/>
      <c r="N31" s="1111"/>
      <c r="O31" s="1111"/>
      <c r="P31" s="1111"/>
      <c r="Q31" s="1111"/>
      <c r="R31" s="1111"/>
      <c r="S31" s="1091">
        <v>150</v>
      </c>
      <c r="T31" s="1113">
        <f t="shared" si="2"/>
        <v>12.807814500000001</v>
      </c>
    </row>
    <row r="32" spans="1:20" s="1116" customFormat="1">
      <c r="A32" s="1091">
        <v>22</v>
      </c>
      <c r="B32" s="1097" t="s">
        <v>465</v>
      </c>
      <c r="C32" s="1111">
        <v>51121</v>
      </c>
      <c r="D32" s="1111">
        <v>1463</v>
      </c>
      <c r="E32" s="1111">
        <v>0</v>
      </c>
      <c r="F32" s="1111">
        <v>978</v>
      </c>
      <c r="G32" s="1111">
        <f t="shared" si="0"/>
        <v>53562</v>
      </c>
      <c r="H32" s="1112">
        <v>247</v>
      </c>
      <c r="I32" s="1113">
        <f t="shared" si="1"/>
        <v>1322.9814000000001</v>
      </c>
      <c r="J32" s="1113">
        <v>367.04</v>
      </c>
      <c r="K32" s="1113">
        <v>955.94</v>
      </c>
      <c r="L32" s="1111"/>
      <c r="M32" s="1111"/>
      <c r="N32" s="1111"/>
      <c r="O32" s="1111"/>
      <c r="P32" s="1111"/>
      <c r="Q32" s="1111"/>
      <c r="R32" s="1111"/>
      <c r="S32" s="1091">
        <v>150</v>
      </c>
      <c r="T32" s="1113">
        <f t="shared" si="2"/>
        <v>19.844721</v>
      </c>
    </row>
    <row r="33" spans="1:20" s="1116" customFormat="1">
      <c r="A33" s="1091">
        <v>23</v>
      </c>
      <c r="B33" s="1097" t="s">
        <v>466</v>
      </c>
      <c r="C33" s="1111">
        <v>58634</v>
      </c>
      <c r="D33" s="1111">
        <v>3224</v>
      </c>
      <c r="E33" s="1111">
        <v>0</v>
      </c>
      <c r="F33" s="1111">
        <v>2702</v>
      </c>
      <c r="G33" s="1111">
        <f t="shared" si="0"/>
        <v>64560</v>
      </c>
      <c r="H33" s="1112">
        <v>247</v>
      </c>
      <c r="I33" s="1113">
        <f t="shared" si="1"/>
        <v>1594.6320000000001</v>
      </c>
      <c r="J33" s="1113">
        <v>354.95</v>
      </c>
      <c r="K33" s="1113">
        <v>1239.68</v>
      </c>
      <c r="L33" s="1111"/>
      <c r="M33" s="1111"/>
      <c r="N33" s="1111"/>
      <c r="O33" s="1111"/>
      <c r="P33" s="1111"/>
      <c r="Q33" s="1111"/>
      <c r="R33" s="1111"/>
      <c r="S33" s="1091">
        <v>150</v>
      </c>
      <c r="T33" s="1113">
        <f t="shared" si="2"/>
        <v>23.91948</v>
      </c>
    </row>
    <row r="34" spans="1:20" s="1095" customFormat="1">
      <c r="A34" s="1091">
        <v>24</v>
      </c>
      <c r="B34" s="1097" t="s">
        <v>489</v>
      </c>
      <c r="C34" s="1111">
        <v>91215</v>
      </c>
      <c r="D34" s="1111">
        <v>2934</v>
      </c>
      <c r="E34" s="1111">
        <v>0</v>
      </c>
      <c r="F34" s="1111">
        <v>27</v>
      </c>
      <c r="G34" s="1111">
        <f t="shared" si="0"/>
        <v>94176</v>
      </c>
      <c r="H34" s="1112">
        <v>247</v>
      </c>
      <c r="I34" s="1113">
        <f t="shared" si="1"/>
        <v>2326.1472000000003</v>
      </c>
      <c r="J34" s="1113">
        <f>G34*41*0.1/1000</f>
        <v>386.12160000000006</v>
      </c>
      <c r="K34" s="1113">
        <f>G34*206*0.1/1000</f>
        <v>1940.0256000000002</v>
      </c>
      <c r="L34" s="1111"/>
      <c r="M34" s="1111"/>
      <c r="N34" s="1111"/>
      <c r="O34" s="1111"/>
      <c r="P34" s="1111"/>
      <c r="Q34" s="1111"/>
      <c r="R34" s="1111"/>
      <c r="S34" s="1091">
        <v>150</v>
      </c>
      <c r="T34" s="1113">
        <f t="shared" si="2"/>
        <v>34.892208000000004</v>
      </c>
    </row>
    <row r="35" spans="1:20" s="1116" customFormat="1">
      <c r="A35" s="1091">
        <v>25</v>
      </c>
      <c r="B35" s="1097" t="s">
        <v>467</v>
      </c>
      <c r="C35" s="1111">
        <v>57287</v>
      </c>
      <c r="D35" s="1111">
        <v>1491</v>
      </c>
      <c r="E35" s="1111">
        <v>0</v>
      </c>
      <c r="F35" s="1111">
        <v>32</v>
      </c>
      <c r="G35" s="1111">
        <f t="shared" si="0"/>
        <v>58810</v>
      </c>
      <c r="H35" s="1112">
        <v>247</v>
      </c>
      <c r="I35" s="1113">
        <f t="shared" si="1"/>
        <v>1452.607</v>
      </c>
      <c r="J35" s="1113">
        <v>266.52999999999997</v>
      </c>
      <c r="K35" s="1113">
        <v>1186.08</v>
      </c>
      <c r="L35" s="1111"/>
      <c r="M35" s="1111"/>
      <c r="N35" s="1111"/>
      <c r="O35" s="1111"/>
      <c r="P35" s="1111"/>
      <c r="Q35" s="1111"/>
      <c r="R35" s="1111"/>
      <c r="S35" s="1091">
        <v>150</v>
      </c>
      <c r="T35" s="1113">
        <f t="shared" si="2"/>
        <v>21.789104999999999</v>
      </c>
    </row>
    <row r="36" spans="1:20" s="1116" customFormat="1">
      <c r="A36" s="1091">
        <v>26</v>
      </c>
      <c r="B36" s="1097" t="s">
        <v>468</v>
      </c>
      <c r="C36" s="1111">
        <v>59512</v>
      </c>
      <c r="D36" s="1111">
        <v>1004</v>
      </c>
      <c r="E36" s="1111">
        <v>0</v>
      </c>
      <c r="F36" s="1111">
        <v>173</v>
      </c>
      <c r="G36" s="1111">
        <f t="shared" si="0"/>
        <v>60689</v>
      </c>
      <c r="H36" s="1112">
        <v>247</v>
      </c>
      <c r="I36" s="1113">
        <f t="shared" si="1"/>
        <v>1499.0183</v>
      </c>
      <c r="J36" s="1113">
        <v>281.56</v>
      </c>
      <c r="K36" s="1113">
        <v>1217.46</v>
      </c>
      <c r="L36" s="1111"/>
      <c r="M36" s="1111"/>
      <c r="N36" s="1111"/>
      <c r="O36" s="1111"/>
      <c r="P36" s="1111"/>
      <c r="Q36" s="1111"/>
      <c r="R36" s="1111"/>
      <c r="S36" s="1091">
        <v>150</v>
      </c>
      <c r="T36" s="1113">
        <f t="shared" si="2"/>
        <v>22.485274499999996</v>
      </c>
    </row>
    <row r="37" spans="1:20">
      <c r="A37" s="1091">
        <v>27</v>
      </c>
      <c r="B37" s="1097" t="s">
        <v>469</v>
      </c>
      <c r="C37" s="1111">
        <v>78852</v>
      </c>
      <c r="D37" s="1111">
        <v>452</v>
      </c>
      <c r="E37" s="1111">
        <v>0</v>
      </c>
      <c r="F37" s="1111">
        <v>246</v>
      </c>
      <c r="G37" s="1111">
        <f t="shared" si="0"/>
        <v>79550</v>
      </c>
      <c r="H37" s="1112">
        <v>247</v>
      </c>
      <c r="I37" s="1113">
        <f t="shared" si="1"/>
        <v>1964.885</v>
      </c>
      <c r="J37" s="1113">
        <f>G37*41*0.1/1000</f>
        <v>326.15499999999997</v>
      </c>
      <c r="K37" s="1113">
        <f>G37*206*0.1/1000</f>
        <v>1638.73</v>
      </c>
      <c r="L37" s="1111"/>
      <c r="M37" s="1111"/>
      <c r="N37" s="1111"/>
      <c r="O37" s="1111"/>
      <c r="P37" s="1111"/>
      <c r="Q37" s="1111"/>
      <c r="R37" s="1111"/>
      <c r="S37" s="1091">
        <v>150</v>
      </c>
      <c r="T37" s="1113">
        <f t="shared" si="2"/>
        <v>29.473275000000001</v>
      </c>
    </row>
    <row r="38" spans="1:20" s="1095" customFormat="1">
      <c r="A38" s="1091">
        <v>28</v>
      </c>
      <c r="B38" s="1097" t="s">
        <v>470</v>
      </c>
      <c r="C38" s="1111">
        <v>57778</v>
      </c>
      <c r="D38" s="1111">
        <v>619</v>
      </c>
      <c r="E38" s="1111">
        <v>0</v>
      </c>
      <c r="F38" s="1111">
        <v>0</v>
      </c>
      <c r="G38" s="1111">
        <f t="shared" si="0"/>
        <v>58397</v>
      </c>
      <c r="H38" s="1112">
        <v>247</v>
      </c>
      <c r="I38" s="1113">
        <f t="shared" si="1"/>
        <v>1442.4059000000002</v>
      </c>
      <c r="J38" s="1113">
        <v>1202.98</v>
      </c>
      <c r="K38" s="1113">
        <v>239.43</v>
      </c>
      <c r="L38" s="1111"/>
      <c r="M38" s="1111"/>
      <c r="N38" s="1111"/>
      <c r="O38" s="1111"/>
      <c r="P38" s="1111"/>
      <c r="Q38" s="1111"/>
      <c r="R38" s="1111"/>
      <c r="S38" s="1091">
        <v>150</v>
      </c>
      <c r="T38" s="1113">
        <f t="shared" si="2"/>
        <v>21.6360885</v>
      </c>
    </row>
    <row r="39" spans="1:20" s="1117" customFormat="1">
      <c r="A39" s="1091">
        <v>29</v>
      </c>
      <c r="B39" s="1097" t="s">
        <v>490</v>
      </c>
      <c r="C39" s="1111">
        <v>35403</v>
      </c>
      <c r="D39" s="1111">
        <v>167</v>
      </c>
      <c r="E39" s="1111">
        <v>0</v>
      </c>
      <c r="F39" s="1111">
        <v>4848</v>
      </c>
      <c r="G39" s="1111">
        <f t="shared" si="0"/>
        <v>40418</v>
      </c>
      <c r="H39" s="1112">
        <v>247</v>
      </c>
      <c r="I39" s="1113">
        <f t="shared" si="1"/>
        <v>998.32460000000015</v>
      </c>
      <c r="J39" s="1113">
        <f>G39*41*0.1/1000</f>
        <v>165.71380000000002</v>
      </c>
      <c r="K39" s="1113">
        <f>G39*206*0.1/1000</f>
        <v>832.61080000000004</v>
      </c>
      <c r="L39" s="1111"/>
      <c r="M39" s="1111"/>
      <c r="N39" s="1111"/>
      <c r="O39" s="1111"/>
      <c r="P39" s="1111"/>
      <c r="Q39" s="1111"/>
      <c r="R39" s="1111"/>
      <c r="S39" s="1091">
        <v>150</v>
      </c>
      <c r="T39" s="1113">
        <f t="shared" si="2"/>
        <v>14.974869000000002</v>
      </c>
    </row>
    <row r="40" spans="1:20" s="1116" customFormat="1">
      <c r="A40" s="1091">
        <v>30</v>
      </c>
      <c r="B40" s="1097" t="s">
        <v>471</v>
      </c>
      <c r="C40" s="1111">
        <v>72077</v>
      </c>
      <c r="D40" s="1111">
        <v>4792</v>
      </c>
      <c r="E40" s="1111">
        <v>0</v>
      </c>
      <c r="F40" s="1111">
        <v>2910</v>
      </c>
      <c r="G40" s="1111">
        <f t="shared" si="0"/>
        <v>79779</v>
      </c>
      <c r="H40" s="1112">
        <v>247</v>
      </c>
      <c r="I40" s="1113">
        <f t="shared" si="1"/>
        <v>1970.5413000000001</v>
      </c>
      <c r="J40" s="1113">
        <v>383.33</v>
      </c>
      <c r="K40" s="1113">
        <v>1587.21</v>
      </c>
      <c r="L40" s="1111"/>
      <c r="M40" s="1111"/>
      <c r="N40" s="1111"/>
      <c r="O40" s="1111"/>
      <c r="P40" s="1111"/>
      <c r="Q40" s="1111"/>
      <c r="R40" s="1111"/>
      <c r="S40" s="1091">
        <v>150</v>
      </c>
      <c r="T40" s="1113">
        <f t="shared" si="2"/>
        <v>29.5581195</v>
      </c>
    </row>
    <row r="41" spans="1:20" s="1117" customFormat="1">
      <c r="A41" s="1091">
        <v>31</v>
      </c>
      <c r="B41" s="1097" t="s">
        <v>472</v>
      </c>
      <c r="C41" s="1111">
        <v>32455</v>
      </c>
      <c r="D41" s="1111">
        <v>0</v>
      </c>
      <c r="E41" s="1111">
        <v>0</v>
      </c>
      <c r="F41" s="1111">
        <v>22</v>
      </c>
      <c r="G41" s="1111">
        <f t="shared" si="0"/>
        <v>32477</v>
      </c>
      <c r="H41" s="1112">
        <v>247</v>
      </c>
      <c r="I41" s="1113">
        <f t="shared" si="1"/>
        <v>802.18190000000004</v>
      </c>
      <c r="J41" s="1113">
        <f>G41*41*0.1/1000</f>
        <v>133.15570000000002</v>
      </c>
      <c r="K41" s="1113">
        <f>G41*206*0.1/1000</f>
        <v>669.02620000000002</v>
      </c>
      <c r="L41" s="1111"/>
      <c r="M41" s="1111"/>
      <c r="N41" s="1111"/>
      <c r="O41" s="1111"/>
      <c r="P41" s="1111"/>
      <c r="Q41" s="1111"/>
      <c r="R41" s="1111"/>
      <c r="S41" s="1091">
        <v>150</v>
      </c>
      <c r="T41" s="1113">
        <f t="shared" si="2"/>
        <v>12.032728500000001</v>
      </c>
    </row>
    <row r="42" spans="1:20" s="1095" customFormat="1">
      <c r="A42" s="1091">
        <v>32</v>
      </c>
      <c r="B42" s="1097" t="s">
        <v>473</v>
      </c>
      <c r="C42" s="1111">
        <v>27887</v>
      </c>
      <c r="D42" s="1111">
        <v>605</v>
      </c>
      <c r="E42" s="1111">
        <v>0</v>
      </c>
      <c r="F42" s="1111">
        <v>77</v>
      </c>
      <c r="G42" s="1111">
        <f t="shared" si="0"/>
        <v>28569</v>
      </c>
      <c r="H42" s="1112">
        <v>247</v>
      </c>
      <c r="I42" s="1113">
        <f t="shared" si="1"/>
        <v>705.65430000000003</v>
      </c>
      <c r="J42" s="1113">
        <f>G42*41*0.1/1000</f>
        <v>117.13290000000001</v>
      </c>
      <c r="K42" s="1113">
        <f>G42*206*0.1/1000</f>
        <v>588.52139999999997</v>
      </c>
      <c r="L42" s="1111"/>
      <c r="M42" s="1111"/>
      <c r="N42" s="1111"/>
      <c r="O42" s="1111"/>
      <c r="P42" s="1111"/>
      <c r="Q42" s="1111"/>
      <c r="R42" s="1111"/>
      <c r="S42" s="1091">
        <v>150</v>
      </c>
      <c r="T42" s="1113">
        <f t="shared" si="2"/>
        <v>10.5848145</v>
      </c>
    </row>
    <row r="43" spans="1:20" s="1116" customFormat="1">
      <c r="A43" s="1091">
        <v>33</v>
      </c>
      <c r="B43" s="1097" t="s">
        <v>474</v>
      </c>
      <c r="C43" s="1111">
        <v>62884</v>
      </c>
      <c r="D43" s="1111">
        <v>0</v>
      </c>
      <c r="E43" s="1111">
        <v>0</v>
      </c>
      <c r="F43" s="1111">
        <v>0</v>
      </c>
      <c r="G43" s="1111">
        <f t="shared" si="0"/>
        <v>62884</v>
      </c>
      <c r="H43" s="1112">
        <v>247</v>
      </c>
      <c r="I43" s="1113">
        <f t="shared" si="1"/>
        <v>1553.2348</v>
      </c>
      <c r="J43" s="1113">
        <v>270.05</v>
      </c>
      <c r="K43" s="1113">
        <v>1283.19</v>
      </c>
      <c r="L43" s="1111"/>
      <c r="M43" s="1111"/>
      <c r="N43" s="1111"/>
      <c r="O43" s="1111"/>
      <c r="P43" s="1111"/>
      <c r="Q43" s="1111"/>
      <c r="R43" s="1111"/>
      <c r="S43" s="1091">
        <v>150</v>
      </c>
      <c r="T43" s="1113">
        <f t="shared" si="2"/>
        <v>23.298521999999998</v>
      </c>
    </row>
    <row r="44" spans="1:20" s="1117" customFormat="1">
      <c r="A44" s="1091">
        <v>34</v>
      </c>
      <c r="B44" s="1097" t="s">
        <v>475</v>
      </c>
      <c r="C44" s="1111">
        <v>63455</v>
      </c>
      <c r="D44" s="1111">
        <v>0</v>
      </c>
      <c r="E44" s="1111">
        <v>0</v>
      </c>
      <c r="F44" s="1111">
        <v>503</v>
      </c>
      <c r="G44" s="1111">
        <f t="shared" si="0"/>
        <v>63958</v>
      </c>
      <c r="H44" s="1112">
        <v>247</v>
      </c>
      <c r="I44" s="1113">
        <f t="shared" si="1"/>
        <v>1579.7626</v>
      </c>
      <c r="J44" s="1113">
        <f>G44*41*0.1/1000</f>
        <v>262.2278</v>
      </c>
      <c r="K44" s="1113">
        <f>G44*206*0.1/1000</f>
        <v>1317.5348000000001</v>
      </c>
      <c r="L44" s="1111"/>
      <c r="M44" s="1111"/>
      <c r="N44" s="1111"/>
      <c r="O44" s="1111"/>
      <c r="P44" s="1111"/>
      <c r="Q44" s="1111"/>
      <c r="R44" s="1111"/>
      <c r="S44" s="1091">
        <v>150</v>
      </c>
      <c r="T44" s="1113">
        <f t="shared" si="2"/>
        <v>23.696438999999998</v>
      </c>
    </row>
    <row r="45" spans="1:20">
      <c r="A45" s="1091">
        <v>35</v>
      </c>
      <c r="B45" s="1097" t="s">
        <v>476</v>
      </c>
      <c r="C45" s="1111">
        <v>64217</v>
      </c>
      <c r="D45" s="1111">
        <v>217</v>
      </c>
      <c r="E45" s="1111">
        <v>0</v>
      </c>
      <c r="F45" s="1111">
        <v>420</v>
      </c>
      <c r="G45" s="1111">
        <f t="shared" si="0"/>
        <v>64854</v>
      </c>
      <c r="H45" s="1112">
        <v>247</v>
      </c>
      <c r="I45" s="1113">
        <f t="shared" si="1"/>
        <v>1601.8938000000001</v>
      </c>
      <c r="J45" s="1113">
        <f>G45*41*0.1/1000</f>
        <v>265.90140000000002</v>
      </c>
      <c r="K45" s="1113">
        <f>G45*206*0.1/1000</f>
        <v>1335.9924000000001</v>
      </c>
      <c r="L45" s="1111"/>
      <c r="M45" s="1111"/>
      <c r="N45" s="1111"/>
      <c r="O45" s="1111"/>
      <c r="P45" s="1111"/>
      <c r="Q45" s="1111"/>
      <c r="R45" s="1111"/>
      <c r="S45" s="1091">
        <v>150</v>
      </c>
      <c r="T45" s="1113">
        <f t="shared" si="2"/>
        <v>24.028407000000001</v>
      </c>
    </row>
    <row r="46" spans="1:20" s="1116" customFormat="1">
      <c r="A46" s="1091">
        <v>36</v>
      </c>
      <c r="B46" s="1097" t="s">
        <v>491</v>
      </c>
      <c r="C46" s="1111">
        <v>54214</v>
      </c>
      <c r="D46" s="1111">
        <v>0</v>
      </c>
      <c r="E46" s="1111">
        <v>0</v>
      </c>
      <c r="F46" s="1111">
        <v>0</v>
      </c>
      <c r="G46" s="1111">
        <f t="shared" si="0"/>
        <v>54214</v>
      </c>
      <c r="H46" s="1112">
        <v>247</v>
      </c>
      <c r="I46" s="1113">
        <f t="shared" si="1"/>
        <v>1339.0858000000001</v>
      </c>
      <c r="J46" s="1113">
        <v>256.92</v>
      </c>
      <c r="K46" s="1113">
        <v>1082.17</v>
      </c>
      <c r="L46" s="1111"/>
      <c r="M46" s="1111"/>
      <c r="N46" s="1111"/>
      <c r="O46" s="1111"/>
      <c r="P46" s="1111"/>
      <c r="Q46" s="1111"/>
      <c r="R46" s="1111"/>
      <c r="S46" s="1091">
        <v>150</v>
      </c>
      <c r="T46" s="1113">
        <f t="shared" si="2"/>
        <v>20.086287000000002</v>
      </c>
    </row>
    <row r="47" spans="1:20" s="1116" customFormat="1">
      <c r="A47" s="1091">
        <v>37</v>
      </c>
      <c r="B47" s="1097" t="s">
        <v>477</v>
      </c>
      <c r="C47" s="1111">
        <v>82570</v>
      </c>
      <c r="D47" s="1111">
        <v>271</v>
      </c>
      <c r="E47" s="1111">
        <v>0</v>
      </c>
      <c r="F47" s="1111">
        <v>1385</v>
      </c>
      <c r="G47" s="1111">
        <f t="shared" si="0"/>
        <v>84226</v>
      </c>
      <c r="H47" s="1112">
        <v>247</v>
      </c>
      <c r="I47" s="1113">
        <f t="shared" si="1"/>
        <v>2080.3822</v>
      </c>
      <c r="J47" s="1113">
        <v>2080.38</v>
      </c>
      <c r="K47" s="1113">
        <v>0</v>
      </c>
      <c r="L47" s="1111"/>
      <c r="M47" s="1111"/>
      <c r="N47" s="1111"/>
      <c r="O47" s="1111"/>
      <c r="P47" s="1111"/>
      <c r="Q47" s="1111"/>
      <c r="R47" s="1111"/>
      <c r="S47" s="1091">
        <v>150</v>
      </c>
      <c r="T47" s="1113">
        <f t="shared" si="2"/>
        <v>31.205732999999999</v>
      </c>
    </row>
    <row r="48" spans="1:20" s="1116" customFormat="1">
      <c r="A48" s="1091">
        <v>38</v>
      </c>
      <c r="B48" s="1097" t="s">
        <v>478</v>
      </c>
      <c r="C48" s="1111">
        <v>94103</v>
      </c>
      <c r="D48" s="1111">
        <v>885</v>
      </c>
      <c r="E48" s="1111">
        <v>0</v>
      </c>
      <c r="F48" s="1111">
        <v>1044</v>
      </c>
      <c r="G48" s="1111">
        <f t="shared" si="0"/>
        <v>96032</v>
      </c>
      <c r="H48" s="1112">
        <v>247</v>
      </c>
      <c r="I48" s="1113">
        <f t="shared" si="1"/>
        <v>2371.9903999999997</v>
      </c>
      <c r="J48" s="1113">
        <v>434.88</v>
      </c>
      <c r="K48" s="1113">
        <v>1937.11</v>
      </c>
      <c r="L48" s="1111"/>
      <c r="M48" s="1111"/>
      <c r="N48" s="1111"/>
      <c r="O48" s="1111"/>
      <c r="P48" s="1111"/>
      <c r="Q48" s="1111"/>
      <c r="R48" s="1111"/>
      <c r="S48" s="1091">
        <v>150</v>
      </c>
      <c r="T48" s="1113">
        <f t="shared" si="2"/>
        <v>35.579855999999999</v>
      </c>
    </row>
    <row r="49" spans="1:20" s="1116" customFormat="1">
      <c r="A49" s="1091">
        <v>39</v>
      </c>
      <c r="B49" s="1097" t="s">
        <v>479</v>
      </c>
      <c r="C49" s="1111">
        <v>78977</v>
      </c>
      <c r="D49" s="1111">
        <v>315</v>
      </c>
      <c r="E49" s="1111">
        <v>0</v>
      </c>
      <c r="F49" s="1111">
        <v>548</v>
      </c>
      <c r="G49" s="1111">
        <f t="shared" si="0"/>
        <v>79840</v>
      </c>
      <c r="H49" s="1112">
        <v>247</v>
      </c>
      <c r="I49" s="1113">
        <f t="shared" si="1"/>
        <v>1972.048</v>
      </c>
      <c r="J49" s="1113">
        <v>1972.05</v>
      </c>
      <c r="K49" s="1113">
        <v>0</v>
      </c>
      <c r="L49" s="1111"/>
      <c r="M49" s="1111"/>
      <c r="N49" s="1111"/>
      <c r="O49" s="1111"/>
      <c r="P49" s="1111"/>
      <c r="Q49" s="1111"/>
      <c r="R49" s="1111"/>
      <c r="S49" s="1091">
        <v>150</v>
      </c>
      <c r="T49" s="1113">
        <f t="shared" si="2"/>
        <v>29.580719999999999</v>
      </c>
    </row>
    <row r="50" spans="1:20">
      <c r="A50" s="1091">
        <v>40</v>
      </c>
      <c r="B50" s="1097" t="s">
        <v>480</v>
      </c>
      <c r="C50" s="1111">
        <v>51253</v>
      </c>
      <c r="D50" s="1111">
        <v>84</v>
      </c>
      <c r="E50" s="1111">
        <v>0</v>
      </c>
      <c r="F50" s="1111">
        <v>999</v>
      </c>
      <c r="G50" s="1111">
        <f t="shared" si="0"/>
        <v>52336</v>
      </c>
      <c r="H50" s="1112">
        <v>247</v>
      </c>
      <c r="I50" s="1113">
        <f t="shared" si="1"/>
        <v>1292.6992000000002</v>
      </c>
      <c r="J50" s="1113">
        <f>G50*41*0.1/1000</f>
        <v>214.57760000000002</v>
      </c>
      <c r="K50" s="1113">
        <f>G50*206*0.1/1000</f>
        <v>1078.1216000000002</v>
      </c>
      <c r="L50" s="1111"/>
      <c r="M50" s="1111"/>
      <c r="N50" s="1111"/>
      <c r="O50" s="1111"/>
      <c r="P50" s="1111"/>
      <c r="Q50" s="1111"/>
      <c r="R50" s="1111"/>
      <c r="S50" s="1091">
        <v>150</v>
      </c>
      <c r="T50" s="1113">
        <f t="shared" si="2"/>
        <v>19.390488000000001</v>
      </c>
    </row>
    <row r="51" spans="1:20">
      <c r="A51" s="1091">
        <v>41</v>
      </c>
      <c r="B51" s="1097" t="s">
        <v>481</v>
      </c>
      <c r="C51" s="1111">
        <v>55650</v>
      </c>
      <c r="D51" s="1111">
        <v>268</v>
      </c>
      <c r="E51" s="1111">
        <v>0</v>
      </c>
      <c r="F51" s="1111">
        <v>472</v>
      </c>
      <c r="G51" s="1111">
        <f t="shared" si="0"/>
        <v>56390</v>
      </c>
      <c r="H51" s="1112">
        <v>247</v>
      </c>
      <c r="I51" s="1113">
        <f t="shared" si="1"/>
        <v>1392.8330000000001</v>
      </c>
      <c r="J51" s="1113">
        <v>1161.5999999999999</v>
      </c>
      <c r="K51" s="1113">
        <v>231.23</v>
      </c>
      <c r="L51" s="1111"/>
      <c r="M51" s="1111"/>
      <c r="N51" s="1111"/>
      <c r="O51" s="1111"/>
      <c r="P51" s="1111"/>
      <c r="Q51" s="1111"/>
      <c r="R51" s="1111"/>
      <c r="S51" s="1091">
        <v>150</v>
      </c>
      <c r="T51" s="1113">
        <f t="shared" si="2"/>
        <v>20.892495000000004</v>
      </c>
    </row>
    <row r="52" spans="1:20" s="1117" customFormat="1">
      <c r="A52" s="1091">
        <v>42</v>
      </c>
      <c r="B52" s="1097" t="s">
        <v>482</v>
      </c>
      <c r="C52" s="1111">
        <v>55637</v>
      </c>
      <c r="D52" s="1111">
        <v>0</v>
      </c>
      <c r="E52" s="1111">
        <v>0</v>
      </c>
      <c r="F52" s="1111">
        <v>259</v>
      </c>
      <c r="G52" s="1111">
        <f t="shared" si="0"/>
        <v>55896</v>
      </c>
      <c r="H52" s="1112">
        <v>247</v>
      </c>
      <c r="I52" s="1113">
        <f t="shared" si="1"/>
        <v>1380.6312000000003</v>
      </c>
      <c r="J52" s="1094">
        <f>I52-K52</f>
        <v>1151.4612000000002</v>
      </c>
      <c r="K52" s="1113">
        <v>229.17</v>
      </c>
      <c r="L52" s="1111"/>
      <c r="M52" s="1111"/>
      <c r="N52" s="1111"/>
      <c r="O52" s="1111"/>
      <c r="P52" s="1111"/>
      <c r="Q52" s="1111"/>
      <c r="R52" s="1111"/>
      <c r="S52" s="1091">
        <v>150</v>
      </c>
      <c r="T52" s="1113">
        <f t="shared" si="2"/>
        <v>20.709468000000001</v>
      </c>
    </row>
    <row r="53" spans="1:20" s="1118" customFormat="1">
      <c r="A53" s="1091">
        <v>43</v>
      </c>
      <c r="B53" s="1097" t="s">
        <v>483</v>
      </c>
      <c r="C53" s="1111">
        <v>23610</v>
      </c>
      <c r="D53" s="1111">
        <v>0</v>
      </c>
      <c r="E53" s="1111">
        <v>0</v>
      </c>
      <c r="F53" s="1111">
        <v>880</v>
      </c>
      <c r="G53" s="1111">
        <f t="shared" si="0"/>
        <v>24490</v>
      </c>
      <c r="H53" s="1112">
        <v>247</v>
      </c>
      <c r="I53" s="1113">
        <f t="shared" si="1"/>
        <v>604.90300000000002</v>
      </c>
      <c r="J53" s="1113">
        <v>112.87</v>
      </c>
      <c r="K53" s="1113">
        <v>492.03</v>
      </c>
      <c r="L53" s="1111"/>
      <c r="M53" s="1111"/>
      <c r="N53" s="1111"/>
      <c r="O53" s="1111"/>
      <c r="P53" s="1111"/>
      <c r="Q53" s="1111"/>
      <c r="R53" s="1111"/>
      <c r="S53" s="1091">
        <v>150</v>
      </c>
      <c r="T53" s="1113">
        <f t="shared" si="2"/>
        <v>9.0735449999999993</v>
      </c>
    </row>
    <row r="54" spans="1:20">
      <c r="A54" s="1091">
        <v>44</v>
      </c>
      <c r="B54" s="1097" t="s">
        <v>484</v>
      </c>
      <c r="C54" s="1111">
        <v>35217</v>
      </c>
      <c r="D54" s="1111">
        <v>365</v>
      </c>
      <c r="E54" s="1111">
        <v>0</v>
      </c>
      <c r="F54" s="1111">
        <v>4071</v>
      </c>
      <c r="G54" s="1111">
        <f t="shared" si="0"/>
        <v>39653</v>
      </c>
      <c r="H54" s="1112">
        <v>247</v>
      </c>
      <c r="I54" s="1113">
        <f t="shared" si="1"/>
        <v>979.42910000000006</v>
      </c>
      <c r="J54" s="1113">
        <f>G54*41*0.1/1000</f>
        <v>162.57730000000001</v>
      </c>
      <c r="K54" s="1113">
        <f>G54*206*0.1/1000</f>
        <v>816.85180000000003</v>
      </c>
      <c r="L54" s="1111"/>
      <c r="M54" s="1111"/>
      <c r="N54" s="1111"/>
      <c r="O54" s="1111"/>
      <c r="P54" s="1111"/>
      <c r="Q54" s="1111"/>
      <c r="R54" s="1111"/>
      <c r="S54" s="1091">
        <v>150</v>
      </c>
      <c r="T54" s="1113">
        <f t="shared" si="2"/>
        <v>14.691436500000002</v>
      </c>
    </row>
    <row r="55" spans="1:20" s="1095" customFormat="1">
      <c r="A55" s="1091">
        <v>45</v>
      </c>
      <c r="B55" s="1097" t="s">
        <v>485</v>
      </c>
      <c r="C55" s="1111">
        <v>84967</v>
      </c>
      <c r="D55" s="1111">
        <v>749</v>
      </c>
      <c r="E55" s="1111">
        <v>0</v>
      </c>
      <c r="F55" s="1111">
        <v>298</v>
      </c>
      <c r="G55" s="1111">
        <f t="shared" si="0"/>
        <v>86014</v>
      </c>
      <c r="H55" s="1112">
        <v>247</v>
      </c>
      <c r="I55" s="1113">
        <f t="shared" si="1"/>
        <v>2124.5458000000003</v>
      </c>
      <c r="J55" s="1113">
        <f>G55*41*0.1/1000</f>
        <v>352.6574</v>
      </c>
      <c r="K55" s="1113">
        <f>G55*206*0.1/1000</f>
        <v>1771.8884</v>
      </c>
      <c r="L55" s="1111"/>
      <c r="M55" s="1111"/>
      <c r="N55" s="1111"/>
      <c r="O55" s="1111"/>
      <c r="P55" s="1111"/>
      <c r="Q55" s="1111"/>
      <c r="R55" s="1111"/>
      <c r="S55" s="1091">
        <v>150</v>
      </c>
      <c r="T55" s="1113">
        <f t="shared" si="2"/>
        <v>31.868187000000006</v>
      </c>
    </row>
    <row r="56" spans="1:20" s="1116" customFormat="1">
      <c r="A56" s="1091">
        <v>46</v>
      </c>
      <c r="B56" s="1097" t="s">
        <v>486</v>
      </c>
      <c r="C56" s="1111">
        <v>73320</v>
      </c>
      <c r="D56" s="1111">
        <v>0</v>
      </c>
      <c r="E56" s="1111">
        <v>0</v>
      </c>
      <c r="F56" s="1111">
        <v>0</v>
      </c>
      <c r="G56" s="1111">
        <f t="shared" si="0"/>
        <v>73320</v>
      </c>
      <c r="H56" s="1112">
        <v>247</v>
      </c>
      <c r="I56" s="1113">
        <f t="shared" si="1"/>
        <v>1811.0039999999999</v>
      </c>
      <c r="J56" s="1113">
        <v>1811</v>
      </c>
      <c r="K56" s="1113">
        <v>0</v>
      </c>
      <c r="L56" s="1111"/>
      <c r="M56" s="1111"/>
      <c r="N56" s="1111"/>
      <c r="O56" s="1111"/>
      <c r="P56" s="1111"/>
      <c r="Q56" s="1111"/>
      <c r="R56" s="1111"/>
      <c r="S56" s="1091">
        <v>150</v>
      </c>
      <c r="T56" s="1113">
        <f t="shared" si="2"/>
        <v>27.16506</v>
      </c>
    </row>
    <row r="57" spans="1:20" s="1095" customFormat="1">
      <c r="A57" s="1091">
        <v>47</v>
      </c>
      <c r="B57" s="1097" t="s">
        <v>487</v>
      </c>
      <c r="C57" s="1111">
        <v>66607</v>
      </c>
      <c r="D57" s="1111">
        <v>16</v>
      </c>
      <c r="E57" s="1111">
        <v>0</v>
      </c>
      <c r="F57" s="1111">
        <v>435</v>
      </c>
      <c r="G57" s="1111">
        <f t="shared" si="0"/>
        <v>67058</v>
      </c>
      <c r="H57" s="1112">
        <v>247</v>
      </c>
      <c r="I57" s="1113">
        <f t="shared" si="1"/>
        <v>1656.3326000000002</v>
      </c>
      <c r="J57" s="1113">
        <v>1381.39</v>
      </c>
      <c r="K57" s="1113">
        <v>274.94</v>
      </c>
      <c r="L57" s="1111"/>
      <c r="M57" s="1111"/>
      <c r="N57" s="1111"/>
      <c r="O57" s="1111"/>
      <c r="P57" s="1111"/>
      <c r="Q57" s="1111"/>
      <c r="R57" s="1111"/>
      <c r="S57" s="1091">
        <v>150</v>
      </c>
      <c r="T57" s="1113">
        <f t="shared" si="2"/>
        <v>24.844989000000005</v>
      </c>
    </row>
    <row r="58" spans="1:20" s="1117" customFormat="1">
      <c r="A58" s="1091">
        <v>48</v>
      </c>
      <c r="B58" s="1097" t="s">
        <v>492</v>
      </c>
      <c r="C58" s="1111">
        <v>79153</v>
      </c>
      <c r="D58" s="1111">
        <v>0</v>
      </c>
      <c r="E58" s="1111">
        <v>0</v>
      </c>
      <c r="F58" s="1111">
        <v>994</v>
      </c>
      <c r="G58" s="1111">
        <f t="shared" si="0"/>
        <v>80147</v>
      </c>
      <c r="H58" s="1112">
        <v>247</v>
      </c>
      <c r="I58" s="1113">
        <f t="shared" si="1"/>
        <v>1979.6309000000001</v>
      </c>
      <c r="J58" s="1113">
        <f>G58*41*0.1/1000</f>
        <v>328.60270000000003</v>
      </c>
      <c r="K58" s="1113">
        <f>G58*206*0.1/1000</f>
        <v>1651.0282000000002</v>
      </c>
      <c r="L58" s="1111"/>
      <c r="M58" s="1111"/>
      <c r="N58" s="1111"/>
      <c r="O58" s="1111"/>
      <c r="P58" s="1111"/>
      <c r="Q58" s="1111"/>
      <c r="R58" s="1111"/>
      <c r="S58" s="1091">
        <v>150</v>
      </c>
      <c r="T58" s="1113">
        <f t="shared" si="2"/>
        <v>29.694463500000001</v>
      </c>
    </row>
    <row r="59" spans="1:20" s="1116" customFormat="1">
      <c r="A59" s="1091">
        <v>49</v>
      </c>
      <c r="B59" s="1097" t="s">
        <v>493</v>
      </c>
      <c r="C59" s="1111">
        <v>50975</v>
      </c>
      <c r="D59" s="1111">
        <v>697</v>
      </c>
      <c r="E59" s="1111">
        <v>0</v>
      </c>
      <c r="F59" s="1111">
        <v>126</v>
      </c>
      <c r="G59" s="1111">
        <f t="shared" si="0"/>
        <v>51798</v>
      </c>
      <c r="H59" s="1112">
        <v>247</v>
      </c>
      <c r="I59" s="1113">
        <f t="shared" si="1"/>
        <v>1279.4106000000002</v>
      </c>
      <c r="J59" s="1113">
        <v>223.6</v>
      </c>
      <c r="K59" s="1113">
        <v>1055.81</v>
      </c>
      <c r="L59" s="1111"/>
      <c r="M59" s="1111"/>
      <c r="N59" s="1111"/>
      <c r="O59" s="1111"/>
      <c r="P59" s="1111"/>
      <c r="Q59" s="1111"/>
      <c r="R59" s="1111"/>
      <c r="S59" s="1091">
        <v>150</v>
      </c>
      <c r="T59" s="1113">
        <f t="shared" si="2"/>
        <v>19.191159000000003</v>
      </c>
    </row>
    <row r="60" spans="1:20">
      <c r="A60" s="1091">
        <v>50</v>
      </c>
      <c r="B60" s="1097" t="s">
        <v>488</v>
      </c>
      <c r="C60" s="1111">
        <v>32954</v>
      </c>
      <c r="D60" s="1111">
        <v>0</v>
      </c>
      <c r="E60" s="1111">
        <v>0</v>
      </c>
      <c r="F60" s="1111">
        <v>0</v>
      </c>
      <c r="G60" s="1111">
        <f t="shared" si="0"/>
        <v>32954</v>
      </c>
      <c r="H60" s="1112">
        <v>247</v>
      </c>
      <c r="I60" s="1113">
        <f t="shared" si="1"/>
        <v>813.96379999999999</v>
      </c>
      <c r="J60" s="1113">
        <v>678.85239999999999</v>
      </c>
      <c r="K60" s="1113">
        <v>135.1114</v>
      </c>
      <c r="L60" s="1111"/>
      <c r="M60" s="1111"/>
      <c r="N60" s="1111"/>
      <c r="O60" s="1111"/>
      <c r="P60" s="1111"/>
      <c r="Q60" s="1111"/>
      <c r="R60" s="1111"/>
      <c r="S60" s="1091">
        <v>150</v>
      </c>
      <c r="T60" s="1113">
        <f t="shared" si="2"/>
        <v>12.209456999999999</v>
      </c>
    </row>
    <row r="61" spans="1:20">
      <c r="A61" s="1091">
        <v>51</v>
      </c>
      <c r="B61" s="1097" t="s">
        <v>494</v>
      </c>
      <c r="C61" s="1111">
        <v>68561</v>
      </c>
      <c r="D61" s="1111">
        <v>547</v>
      </c>
      <c r="E61" s="1111">
        <v>0</v>
      </c>
      <c r="F61" s="1111">
        <v>2107</v>
      </c>
      <c r="G61" s="1111">
        <f t="shared" si="0"/>
        <v>71215</v>
      </c>
      <c r="H61" s="1112">
        <v>247</v>
      </c>
      <c r="I61" s="1113">
        <f t="shared" si="1"/>
        <v>1759.0105000000001</v>
      </c>
      <c r="J61" s="1113">
        <f>G61*41*0.1/1000</f>
        <v>291.98149999999998</v>
      </c>
      <c r="K61" s="1113">
        <f>G61*206*0.1/1000</f>
        <v>1467.029</v>
      </c>
      <c r="L61" s="1111"/>
      <c r="M61" s="1111"/>
      <c r="N61" s="1111"/>
      <c r="O61" s="1111"/>
      <c r="P61" s="1111"/>
      <c r="Q61" s="1111"/>
      <c r="R61" s="1111"/>
      <c r="S61" s="1091">
        <v>150</v>
      </c>
      <c r="T61" s="1113">
        <f t="shared" si="2"/>
        <v>26.385157499999998</v>
      </c>
    </row>
    <row r="62" spans="1:20">
      <c r="A62" s="1119" t="s">
        <v>9</v>
      </c>
      <c r="B62" s="1111"/>
      <c r="C62" s="1120">
        <f>SUM(C11:C61)</f>
        <v>2890451</v>
      </c>
      <c r="D62" s="1120">
        <f t="shared" ref="D62:J62" si="3">SUM(D11:D61)</f>
        <v>30480</v>
      </c>
      <c r="E62" s="1120">
        <f t="shared" si="3"/>
        <v>0</v>
      </c>
      <c r="F62" s="1120">
        <f t="shared" si="3"/>
        <v>51898</v>
      </c>
      <c r="G62" s="1120">
        <f t="shared" si="3"/>
        <v>2972829</v>
      </c>
      <c r="H62" s="1120">
        <v>247</v>
      </c>
      <c r="I62" s="1120">
        <f t="shared" si="3"/>
        <v>73428.876300000018</v>
      </c>
      <c r="J62" s="1121">
        <f t="shared" si="3"/>
        <v>25027.3537</v>
      </c>
      <c r="K62" s="1121">
        <v>48401.53</v>
      </c>
      <c r="L62" s="1111"/>
      <c r="M62" s="1111"/>
      <c r="N62" s="1111"/>
      <c r="O62" s="1111"/>
      <c r="P62" s="1111"/>
      <c r="Q62" s="1111"/>
      <c r="R62" s="1111"/>
      <c r="S62" s="1091">
        <v>150</v>
      </c>
      <c r="T62" s="1121">
        <f t="shared" si="2"/>
        <v>1101.4331445000003</v>
      </c>
    </row>
    <row r="63" spans="1:20">
      <c r="A63" s="1122"/>
      <c r="B63" s="1122"/>
      <c r="C63" s="1122"/>
      <c r="D63" s="1122"/>
      <c r="E63" s="1122"/>
      <c r="F63" s="1122"/>
      <c r="G63" s="1122"/>
      <c r="H63" s="1122"/>
      <c r="I63" s="1095"/>
      <c r="J63" s="1095"/>
      <c r="K63" s="1095"/>
      <c r="L63" s="1095"/>
      <c r="M63" s="1095"/>
      <c r="N63" s="1095"/>
      <c r="O63" s="1095"/>
      <c r="P63" s="1095"/>
      <c r="Q63" s="1095"/>
      <c r="R63" s="1095"/>
      <c r="S63" s="1095"/>
      <c r="T63" s="1095"/>
    </row>
    <row r="64" spans="1:20">
      <c r="A64" s="1123" t="s">
        <v>608</v>
      </c>
      <c r="B64" s="1124"/>
      <c r="C64" s="1124"/>
      <c r="D64" s="1122"/>
      <c r="E64" s="1122"/>
      <c r="F64" s="1122"/>
      <c r="G64" s="1125"/>
      <c r="H64" s="1122"/>
      <c r="I64" s="1095"/>
      <c r="J64" s="1136">
        <f>K62/I62</f>
        <v>0.65916206864246929</v>
      </c>
      <c r="K64" s="1095"/>
      <c r="L64" s="1095"/>
      <c r="M64" s="1095"/>
      <c r="N64" s="1095"/>
      <c r="O64" s="1095"/>
      <c r="P64" s="1095"/>
      <c r="Q64" s="1095"/>
      <c r="R64" s="1095"/>
      <c r="S64" s="1095"/>
      <c r="T64" s="1095"/>
    </row>
    <row r="65" spans="1:20" s="1095" customFormat="1">
      <c r="A65" s="1126" t="s">
        <v>609</v>
      </c>
      <c r="B65" s="1126"/>
      <c r="C65" s="1126"/>
      <c r="G65" s="1094"/>
    </row>
    <row r="66" spans="1:20" s="1095" customFormat="1">
      <c r="A66" s="1126" t="s">
        <v>610</v>
      </c>
      <c r="B66" s="1126"/>
      <c r="C66" s="1126"/>
    </row>
    <row r="67" spans="1:20" s="1095" customFormat="1">
      <c r="A67" s="1126"/>
      <c r="B67" s="1126"/>
      <c r="C67" s="1126"/>
    </row>
    <row r="68" spans="1:20" s="1095" customFormat="1">
      <c r="A68" s="1126"/>
      <c r="B68" s="1126"/>
      <c r="C68" s="1126"/>
    </row>
    <row r="69" spans="1:20" s="1095" customFormat="1" ht="16.5" customHeight="1">
      <c r="A69" s="1126" t="s">
        <v>5</v>
      </c>
      <c r="H69" s="1126"/>
      <c r="J69" s="1126"/>
      <c r="K69" s="1126"/>
      <c r="L69" s="1126"/>
      <c r="M69" s="1126"/>
      <c r="N69" s="1126"/>
      <c r="O69" s="1126"/>
      <c r="P69" s="1126"/>
      <c r="Q69" s="1126"/>
      <c r="R69" s="1599" t="s">
        <v>6</v>
      </c>
      <c r="S69" s="1599"/>
      <c r="T69" s="1126"/>
    </row>
    <row r="70" spans="1:20" s="1095" customFormat="1" ht="12.75" customHeight="1">
      <c r="I70" s="1126"/>
      <c r="J70" s="1599" t="s">
        <v>7</v>
      </c>
      <c r="K70" s="1599"/>
      <c r="L70" s="1599"/>
      <c r="M70" s="1599"/>
      <c r="N70" s="1599"/>
      <c r="O70" s="1599"/>
      <c r="P70" s="1599"/>
      <c r="Q70" s="1599"/>
      <c r="R70" s="1599"/>
      <c r="S70" s="1599"/>
      <c r="T70" s="1599"/>
    </row>
    <row r="71" spans="1:20" s="1095" customFormat="1" ht="12.75" customHeight="1">
      <c r="I71" s="1599" t="s">
        <v>56</v>
      </c>
      <c r="J71" s="1599"/>
      <c r="K71" s="1599"/>
      <c r="L71" s="1599"/>
      <c r="M71" s="1599"/>
      <c r="N71" s="1599"/>
      <c r="O71" s="1599"/>
      <c r="P71" s="1599"/>
      <c r="Q71" s="1599"/>
      <c r="R71" s="1599"/>
      <c r="S71" s="1599"/>
      <c r="T71" s="1599"/>
    </row>
    <row r="72" spans="1:20" s="1095" customFormat="1">
      <c r="A72" s="1126"/>
      <c r="B72" s="1126"/>
      <c r="J72" s="1126"/>
      <c r="K72" s="1126"/>
      <c r="L72" s="1126"/>
      <c r="M72" s="1126"/>
      <c r="N72" s="1126"/>
      <c r="O72" s="1126"/>
      <c r="P72" s="1126"/>
      <c r="Q72" s="1126"/>
      <c r="R72" s="1126" t="s">
        <v>682</v>
      </c>
      <c r="S72" s="1126"/>
      <c r="T72" s="1126"/>
    </row>
    <row r="74" spans="1:20" s="1095" customFormat="1">
      <c r="A74" s="1600"/>
      <c r="B74" s="1600"/>
      <c r="C74" s="1600"/>
      <c r="D74" s="1600"/>
      <c r="E74" s="1600"/>
      <c r="F74" s="1600"/>
      <c r="G74" s="1600"/>
      <c r="H74" s="1600"/>
      <c r="I74" s="1600"/>
      <c r="J74" s="1600"/>
      <c r="K74" s="1600"/>
      <c r="L74" s="1600"/>
      <c r="M74" s="1600"/>
      <c r="N74" s="1600"/>
      <c r="O74" s="1600"/>
      <c r="P74" s="1600"/>
      <c r="Q74" s="1600"/>
      <c r="R74" s="1600"/>
      <c r="S74" s="1600"/>
      <c r="T74" s="1600"/>
    </row>
  </sheetData>
  <mergeCells count="19">
    <mergeCell ref="R69:S69"/>
    <mergeCell ref="J70:T70"/>
    <mergeCell ref="I71:T71"/>
    <mergeCell ref="A74:T74"/>
    <mergeCell ref="A7:B7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Q1:T1"/>
    <mergeCell ref="A2:T2"/>
    <mergeCell ref="A3:T3"/>
    <mergeCell ref="A4:T5"/>
  </mergeCells>
  <printOptions horizontalCentered="1"/>
  <pageMargins left="0.28999999999999998" right="0.28999999999999998" top="0.16" bottom="0" header="0.13" footer="0.19"/>
  <pageSetup paperSize="9" scale="105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T74"/>
  <sheetViews>
    <sheetView view="pageBreakPreview" zoomScale="115" zoomScaleNormal="70" zoomScaleSheetLayoutView="115" workbookViewId="0">
      <pane ySplit="10" topLeftCell="A53" activePane="bottomLeft" state="frozen"/>
      <selection pane="bottomLeft" activeCell="K64" sqref="K64"/>
    </sheetView>
  </sheetViews>
  <sheetFormatPr defaultColWidth="9.140625" defaultRowHeight="12.75"/>
  <cols>
    <col min="1" max="1" width="5.5703125" style="1095" customWidth="1"/>
    <col min="2" max="2" width="13" style="1095" customWidth="1"/>
    <col min="3" max="3" width="10.28515625" style="1095" customWidth="1"/>
    <col min="4" max="4" width="8.42578125" style="1095" customWidth="1"/>
    <col min="5" max="6" width="9.85546875" style="1095" customWidth="1"/>
    <col min="7" max="7" width="10.85546875" style="1095" customWidth="1"/>
    <col min="8" max="8" width="12.85546875" style="1095" customWidth="1"/>
    <col min="9" max="9" width="8.7109375" style="1105" customWidth="1"/>
    <col min="10" max="10" width="9.7109375" style="1105" customWidth="1"/>
    <col min="11" max="11" width="10.5703125" style="1105" customWidth="1"/>
    <col min="12" max="12" width="8.140625" style="1105" customWidth="1"/>
    <col min="13" max="14" width="8.140625" style="1105" hidden="1" customWidth="1"/>
    <col min="15" max="15" width="8.42578125" style="1105" hidden="1" customWidth="1"/>
    <col min="16" max="18" width="8.140625" style="1105" hidden="1" customWidth="1"/>
    <col min="19" max="19" width="10.42578125" style="1105" customWidth="1"/>
    <col min="20" max="20" width="12.5703125" style="1105" customWidth="1"/>
    <col min="21" max="16384" width="9.140625" style="1105"/>
  </cols>
  <sheetData>
    <row r="1" spans="1:20" ht="12.75" customHeight="1">
      <c r="G1" s="1594"/>
      <c r="H1" s="1594"/>
      <c r="I1" s="1594"/>
      <c r="J1" s="1095"/>
      <c r="K1" s="1095"/>
      <c r="L1" s="1095"/>
      <c r="M1" s="1095"/>
      <c r="N1" s="1095"/>
      <c r="O1" s="1095"/>
      <c r="P1" s="1095"/>
      <c r="Q1" s="1095"/>
      <c r="R1" s="1095"/>
      <c r="S1" s="1595" t="s">
        <v>726</v>
      </c>
      <c r="T1" s="1595"/>
    </row>
    <row r="2" spans="1:20" ht="15.75">
      <c r="A2" s="1596" t="s">
        <v>0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20" ht="18">
      <c r="A3" s="1597" t="s">
        <v>507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20" ht="12.75" customHeight="1">
      <c r="A4" s="1598" t="s">
        <v>727</v>
      </c>
      <c r="B4" s="1598"/>
      <c r="C4" s="1598"/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598"/>
      <c r="O4" s="1598"/>
      <c r="P4" s="1598"/>
      <c r="Q4" s="1598"/>
      <c r="R4" s="1598"/>
      <c r="S4" s="1598"/>
      <c r="T4" s="1598"/>
    </row>
    <row r="5" spans="1:20" s="1106" customFormat="1" ht="7.5" customHeight="1">
      <c r="A5" s="1598"/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8"/>
      <c r="T5" s="1598"/>
    </row>
    <row r="6" spans="1:20">
      <c r="A6" s="1593"/>
      <c r="B6" s="1593"/>
      <c r="C6" s="1593"/>
      <c r="D6" s="1593"/>
      <c r="E6" s="1593"/>
      <c r="F6" s="1593"/>
      <c r="G6" s="1593"/>
      <c r="H6" s="1593"/>
      <c r="I6" s="1593"/>
      <c r="J6" s="1593"/>
      <c r="K6" s="1593"/>
      <c r="L6" s="1593"/>
      <c r="M6" s="1593"/>
      <c r="N6" s="1593"/>
      <c r="O6" s="1593"/>
      <c r="P6" s="1593"/>
      <c r="Q6" s="1593"/>
      <c r="R6" s="1593"/>
      <c r="S6" s="1593"/>
      <c r="T6" s="1593"/>
    </row>
    <row r="7" spans="1:20">
      <c r="A7" s="1601" t="s">
        <v>96</v>
      </c>
      <c r="B7" s="1601"/>
      <c r="H7" s="1107"/>
      <c r="I7" s="1095"/>
      <c r="J7" s="1095"/>
      <c r="K7" s="1095"/>
      <c r="L7" s="1602"/>
      <c r="M7" s="1602"/>
      <c r="N7" s="1602"/>
      <c r="O7" s="1602"/>
      <c r="P7" s="1602"/>
      <c r="Q7" s="1602"/>
      <c r="R7" s="1602"/>
      <c r="S7" s="1602"/>
      <c r="T7" s="1602"/>
    </row>
    <row r="8" spans="1:20" ht="52.5" customHeight="1">
      <c r="A8" s="1517" t="s">
        <v>1</v>
      </c>
      <c r="B8" s="1517" t="s">
        <v>2</v>
      </c>
      <c r="C8" s="1603" t="s">
        <v>712</v>
      </c>
      <c r="D8" s="1604"/>
      <c r="E8" s="1604"/>
      <c r="F8" s="1604"/>
      <c r="G8" s="1605"/>
      <c r="H8" s="1606" t="s">
        <v>713</v>
      </c>
      <c r="I8" s="1603" t="s">
        <v>714</v>
      </c>
      <c r="J8" s="1604"/>
      <c r="K8" s="1604"/>
      <c r="L8" s="1605"/>
      <c r="M8" s="1517" t="s">
        <v>715</v>
      </c>
      <c r="N8" s="1517"/>
      <c r="O8" s="1517"/>
      <c r="P8" s="1517"/>
      <c r="Q8" s="1517"/>
      <c r="R8" s="1517"/>
      <c r="S8" s="1608" t="s">
        <v>716</v>
      </c>
      <c r="T8" s="1608"/>
    </row>
    <row r="9" spans="1:20" ht="44.45" customHeight="1">
      <c r="A9" s="1517"/>
      <c r="B9" s="1517"/>
      <c r="C9" s="898" t="s">
        <v>602</v>
      </c>
      <c r="D9" s="898" t="s">
        <v>603</v>
      </c>
      <c r="E9" s="898" t="s">
        <v>604</v>
      </c>
      <c r="F9" s="1108" t="s">
        <v>605</v>
      </c>
      <c r="G9" s="1108" t="s">
        <v>717</v>
      </c>
      <c r="H9" s="1607"/>
      <c r="I9" s="898" t="s">
        <v>57</v>
      </c>
      <c r="J9" s="898" t="s">
        <v>12</v>
      </c>
      <c r="K9" s="898" t="s">
        <v>30</v>
      </c>
      <c r="L9" s="898" t="s">
        <v>718</v>
      </c>
      <c r="M9" s="898" t="s">
        <v>9</v>
      </c>
      <c r="N9" s="898" t="s">
        <v>719</v>
      </c>
      <c r="O9" s="898" t="s">
        <v>720</v>
      </c>
      <c r="P9" s="898" t="s">
        <v>721</v>
      </c>
      <c r="Q9" s="898" t="s">
        <v>722</v>
      </c>
      <c r="R9" s="898" t="s">
        <v>723</v>
      </c>
      <c r="S9" s="898" t="s">
        <v>724</v>
      </c>
      <c r="T9" s="898" t="s">
        <v>725</v>
      </c>
    </row>
    <row r="10" spans="1:20" s="1127" customFormat="1">
      <c r="A10" s="1109">
        <v>1</v>
      </c>
      <c r="B10" s="1109">
        <v>2</v>
      </c>
      <c r="C10" s="1109">
        <v>3</v>
      </c>
      <c r="D10" s="1109">
        <v>4</v>
      </c>
      <c r="E10" s="1109">
        <v>5</v>
      </c>
      <c r="F10" s="1109">
        <v>6</v>
      </c>
      <c r="G10" s="1109">
        <v>7</v>
      </c>
      <c r="H10" s="1109">
        <v>8</v>
      </c>
      <c r="I10" s="1109">
        <v>9</v>
      </c>
      <c r="J10" s="1109">
        <v>10</v>
      </c>
      <c r="K10" s="1109">
        <v>11</v>
      </c>
      <c r="L10" s="1109">
        <v>12</v>
      </c>
      <c r="M10" s="1109">
        <v>13</v>
      </c>
      <c r="N10" s="1109">
        <v>14</v>
      </c>
      <c r="O10" s="1109">
        <v>15</v>
      </c>
      <c r="P10" s="1109">
        <v>16</v>
      </c>
      <c r="Q10" s="1109">
        <v>17</v>
      </c>
      <c r="R10" s="1109">
        <v>18</v>
      </c>
      <c r="S10" s="1109">
        <v>19</v>
      </c>
      <c r="T10" s="1109">
        <v>20</v>
      </c>
    </row>
    <row r="11" spans="1:20">
      <c r="A11" s="1091">
        <v>1</v>
      </c>
      <c r="B11" s="1097" t="s">
        <v>501</v>
      </c>
      <c r="C11" s="1111">
        <v>14956</v>
      </c>
      <c r="D11" s="1111">
        <v>0</v>
      </c>
      <c r="E11" s="1111">
        <v>0</v>
      </c>
      <c r="F11" s="1111">
        <v>130</v>
      </c>
      <c r="G11" s="1111">
        <f t="shared" ref="G11:G61" si="0">C11+D11+E11+F11</f>
        <v>15086</v>
      </c>
      <c r="H11" s="1112">
        <v>247</v>
      </c>
      <c r="I11" s="1113">
        <f t="shared" ref="I11:I61" si="1">G11*247*0.15/1000</f>
        <v>558.93629999999996</v>
      </c>
      <c r="J11" s="1113">
        <f>G11*41*0.15/1000</f>
        <v>92.778899999999993</v>
      </c>
      <c r="K11" s="1113">
        <f>G11*206*0.15/1000</f>
        <v>466.15739999999994</v>
      </c>
      <c r="L11" s="1111"/>
      <c r="M11" s="1111"/>
      <c r="N11" s="1111"/>
      <c r="O11" s="1111"/>
      <c r="P11" s="1111"/>
      <c r="Q11" s="1111"/>
      <c r="R11" s="1111"/>
      <c r="S11" s="1111">
        <v>150</v>
      </c>
      <c r="T11" s="1113">
        <f>I11*1500/100000</f>
        <v>8.3840444999999999</v>
      </c>
    </row>
    <row r="12" spans="1:20">
      <c r="A12" s="1091">
        <v>2</v>
      </c>
      <c r="B12" s="1097" t="s">
        <v>445</v>
      </c>
      <c r="C12" s="1111">
        <v>23202</v>
      </c>
      <c r="D12" s="1111">
        <v>0</v>
      </c>
      <c r="E12" s="1111">
        <v>0</v>
      </c>
      <c r="F12" s="1111">
        <v>0</v>
      </c>
      <c r="G12" s="1111">
        <f t="shared" si="0"/>
        <v>23202</v>
      </c>
      <c r="H12" s="1112">
        <v>247</v>
      </c>
      <c r="I12" s="1113">
        <f t="shared" si="1"/>
        <v>859.63409999999999</v>
      </c>
      <c r="J12" s="1113">
        <f>G12*41*0.15/1000</f>
        <v>142.69229999999999</v>
      </c>
      <c r="K12" s="1113">
        <f>G12*206*0.15/1000</f>
        <v>716.94179999999994</v>
      </c>
      <c r="L12" s="1111"/>
      <c r="M12" s="1111"/>
      <c r="N12" s="1111"/>
      <c r="O12" s="1111"/>
      <c r="P12" s="1111"/>
      <c r="Q12" s="1111"/>
      <c r="R12" s="1111"/>
      <c r="S12" s="1111">
        <v>150</v>
      </c>
      <c r="T12" s="1113">
        <f t="shared" ref="T12:T62" si="2">I12*1500/100000</f>
        <v>12.894511499999998</v>
      </c>
    </row>
    <row r="13" spans="1:20" s="1117" customFormat="1">
      <c r="A13" s="1091">
        <v>3</v>
      </c>
      <c r="B13" s="1097" t="s">
        <v>497</v>
      </c>
      <c r="C13" s="1111">
        <v>21176</v>
      </c>
      <c r="D13" s="1111">
        <v>0</v>
      </c>
      <c r="E13" s="1111">
        <v>0</v>
      </c>
      <c r="F13" s="1111">
        <v>0</v>
      </c>
      <c r="G13" s="1111">
        <f t="shared" si="0"/>
        <v>21176</v>
      </c>
      <c r="H13" s="1112">
        <v>247</v>
      </c>
      <c r="I13" s="1113">
        <f t="shared" si="1"/>
        <v>784.57079999999996</v>
      </c>
      <c r="J13" s="1113">
        <f>I13-K13</f>
        <v>654.34079999999994</v>
      </c>
      <c r="K13" s="1113">
        <v>130.22999999999999</v>
      </c>
      <c r="L13" s="1111"/>
      <c r="M13" s="1111"/>
      <c r="N13" s="1111"/>
      <c r="O13" s="1111"/>
      <c r="P13" s="1111"/>
      <c r="Q13" s="1111"/>
      <c r="R13" s="1111"/>
      <c r="S13" s="1111">
        <v>150</v>
      </c>
      <c r="T13" s="1113">
        <f t="shared" si="2"/>
        <v>11.768561999999999</v>
      </c>
    </row>
    <row r="14" spans="1:20" s="1114" customFormat="1">
      <c r="A14" s="1091">
        <v>4</v>
      </c>
      <c r="B14" s="1097" t="s">
        <v>447</v>
      </c>
      <c r="C14" s="1111">
        <v>15589</v>
      </c>
      <c r="D14" s="1111">
        <v>0</v>
      </c>
      <c r="E14" s="1111">
        <v>0</v>
      </c>
      <c r="F14" s="1111">
        <v>0</v>
      </c>
      <c r="G14" s="1111">
        <f t="shared" si="0"/>
        <v>15589</v>
      </c>
      <c r="H14" s="1112">
        <v>247</v>
      </c>
      <c r="I14" s="1113">
        <f t="shared" si="1"/>
        <v>577.57245</v>
      </c>
      <c r="J14" s="1113">
        <f>G14*41*0.15/1000</f>
        <v>95.872349999999997</v>
      </c>
      <c r="K14" s="1113">
        <f>G14*206*0.15/1000</f>
        <v>481.70009999999996</v>
      </c>
      <c r="L14" s="1111"/>
      <c r="M14" s="1111"/>
      <c r="N14" s="1111"/>
      <c r="O14" s="1111"/>
      <c r="P14" s="1111"/>
      <c r="Q14" s="1111"/>
      <c r="R14" s="1111"/>
      <c r="S14" s="1111">
        <v>150</v>
      </c>
      <c r="T14" s="1113">
        <f t="shared" si="2"/>
        <v>8.6635867500000003</v>
      </c>
    </row>
    <row r="15" spans="1:20" s="1117" customFormat="1">
      <c r="A15" s="1091">
        <v>5</v>
      </c>
      <c r="B15" s="1097" t="s">
        <v>448</v>
      </c>
      <c r="C15" s="1111">
        <v>37304</v>
      </c>
      <c r="D15" s="1111">
        <v>0</v>
      </c>
      <c r="E15" s="1111">
        <v>0</v>
      </c>
      <c r="F15" s="1111">
        <v>49</v>
      </c>
      <c r="G15" s="1111">
        <f t="shared" si="0"/>
        <v>37353</v>
      </c>
      <c r="H15" s="1112">
        <v>247</v>
      </c>
      <c r="I15" s="1113">
        <f t="shared" si="1"/>
        <v>1383.9286499999998</v>
      </c>
      <c r="J15" s="1113">
        <f>G15*41*0.15/1000</f>
        <v>229.72094999999999</v>
      </c>
      <c r="K15" s="1113">
        <f>G15*206*0.15/1000</f>
        <v>1154.2076999999999</v>
      </c>
      <c r="L15" s="1111"/>
      <c r="M15" s="1111"/>
      <c r="N15" s="1111"/>
      <c r="O15" s="1111"/>
      <c r="P15" s="1111"/>
      <c r="Q15" s="1111"/>
      <c r="R15" s="1111"/>
      <c r="S15" s="1111">
        <v>150</v>
      </c>
      <c r="T15" s="1113">
        <f t="shared" si="2"/>
        <v>20.75892975</v>
      </c>
    </row>
    <row r="16" spans="1:20">
      <c r="A16" s="1091">
        <v>6</v>
      </c>
      <c r="B16" s="1097" t="s">
        <v>449</v>
      </c>
      <c r="C16" s="1111">
        <v>63803</v>
      </c>
      <c r="D16" s="1111">
        <v>107</v>
      </c>
      <c r="E16" s="1111">
        <v>0</v>
      </c>
      <c r="F16" s="1111">
        <v>17</v>
      </c>
      <c r="G16" s="1111">
        <f t="shared" si="0"/>
        <v>63927</v>
      </c>
      <c r="H16" s="1112">
        <v>247</v>
      </c>
      <c r="I16" s="1113">
        <f t="shared" si="1"/>
        <v>2368.4953500000001</v>
      </c>
      <c r="J16" s="1113">
        <v>1975.35</v>
      </c>
      <c r="K16" s="1113">
        <v>393.15</v>
      </c>
      <c r="L16" s="1111"/>
      <c r="M16" s="1111"/>
      <c r="N16" s="1111"/>
      <c r="O16" s="1111"/>
      <c r="P16" s="1111"/>
      <c r="Q16" s="1111"/>
      <c r="R16" s="1111"/>
      <c r="S16" s="1111">
        <v>150</v>
      </c>
      <c r="T16" s="1113">
        <f t="shared" si="2"/>
        <v>35.527430250000002</v>
      </c>
    </row>
    <row r="17" spans="1:20">
      <c r="A17" s="1091">
        <v>7</v>
      </c>
      <c r="B17" s="1097" t="s">
        <v>450</v>
      </c>
      <c r="C17" s="1111">
        <v>48292</v>
      </c>
      <c r="D17" s="1111">
        <v>474</v>
      </c>
      <c r="E17" s="1111">
        <v>0</v>
      </c>
      <c r="F17" s="1111">
        <v>10</v>
      </c>
      <c r="G17" s="1111">
        <f t="shared" si="0"/>
        <v>48776</v>
      </c>
      <c r="H17" s="1112">
        <v>247</v>
      </c>
      <c r="I17" s="1113">
        <f t="shared" si="1"/>
        <v>1807.1508000000001</v>
      </c>
      <c r="J17" s="1113">
        <f>G17*41*0.15/1000</f>
        <v>299.97239999999999</v>
      </c>
      <c r="K17" s="1113">
        <f>G17*206*0.15/1000</f>
        <v>1507.1784</v>
      </c>
      <c r="L17" s="1111"/>
      <c r="M17" s="1111"/>
      <c r="N17" s="1111"/>
      <c r="O17" s="1111"/>
      <c r="P17" s="1111"/>
      <c r="Q17" s="1111"/>
      <c r="R17" s="1111"/>
      <c r="S17" s="1111">
        <v>150</v>
      </c>
      <c r="T17" s="1113">
        <f t="shared" si="2"/>
        <v>27.107262000000002</v>
      </c>
    </row>
    <row r="18" spans="1:20">
      <c r="A18" s="1091">
        <v>8</v>
      </c>
      <c r="B18" s="1097" t="s">
        <v>451</v>
      </c>
      <c r="C18" s="1111">
        <v>28682</v>
      </c>
      <c r="D18" s="1111">
        <v>1121</v>
      </c>
      <c r="E18" s="1111">
        <v>0</v>
      </c>
      <c r="F18" s="1111">
        <v>1786</v>
      </c>
      <c r="G18" s="1111">
        <f t="shared" si="0"/>
        <v>31589</v>
      </c>
      <c r="H18" s="1112">
        <v>247</v>
      </c>
      <c r="I18" s="1113">
        <f t="shared" si="1"/>
        <v>1170.3724499999998</v>
      </c>
      <c r="J18" s="1113">
        <f>G18*41*0.15/1000</f>
        <v>194.27235000000002</v>
      </c>
      <c r="K18" s="1113">
        <f>G18*206*0.15/1000</f>
        <v>976.1001</v>
      </c>
      <c r="L18" s="1111"/>
      <c r="M18" s="1111"/>
      <c r="N18" s="1111"/>
      <c r="O18" s="1111"/>
      <c r="P18" s="1111"/>
      <c r="Q18" s="1111"/>
      <c r="R18" s="1111"/>
      <c r="S18" s="1111">
        <v>150</v>
      </c>
      <c r="T18" s="1113">
        <f t="shared" si="2"/>
        <v>17.55558675</v>
      </c>
    </row>
    <row r="19" spans="1:20" s="1116" customFormat="1">
      <c r="A19" s="1091">
        <v>9</v>
      </c>
      <c r="B19" s="1097" t="s">
        <v>452</v>
      </c>
      <c r="C19" s="1111">
        <v>28017</v>
      </c>
      <c r="D19" s="1111">
        <v>134</v>
      </c>
      <c r="E19" s="1111">
        <v>0</v>
      </c>
      <c r="F19" s="1111">
        <v>6190</v>
      </c>
      <c r="G19" s="1111">
        <f t="shared" si="0"/>
        <v>34341</v>
      </c>
      <c r="H19" s="1112">
        <v>247</v>
      </c>
      <c r="I19" s="1113">
        <f t="shared" si="1"/>
        <v>1272.3340499999999</v>
      </c>
      <c r="J19" s="1113">
        <v>471.62</v>
      </c>
      <c r="K19" s="1113">
        <v>800.71</v>
      </c>
      <c r="L19" s="1111"/>
      <c r="M19" s="1111"/>
      <c r="N19" s="1111"/>
      <c r="O19" s="1111"/>
      <c r="P19" s="1111"/>
      <c r="Q19" s="1111"/>
      <c r="R19" s="1111"/>
      <c r="S19" s="1111">
        <v>150</v>
      </c>
      <c r="T19" s="1113">
        <f t="shared" si="2"/>
        <v>19.085010749999999</v>
      </c>
    </row>
    <row r="20" spans="1:20" s="1116" customFormat="1">
      <c r="A20" s="1091">
        <v>10</v>
      </c>
      <c r="B20" s="1097" t="s">
        <v>453</v>
      </c>
      <c r="C20" s="1111">
        <v>17336</v>
      </c>
      <c r="D20" s="1111">
        <v>795</v>
      </c>
      <c r="E20" s="1111">
        <v>0</v>
      </c>
      <c r="F20" s="1111">
        <v>184</v>
      </c>
      <c r="G20" s="1111">
        <f t="shared" si="0"/>
        <v>18315</v>
      </c>
      <c r="H20" s="1112">
        <v>247</v>
      </c>
      <c r="I20" s="1113">
        <f t="shared" si="1"/>
        <v>678.57074999999998</v>
      </c>
      <c r="J20" s="1113">
        <v>177.34</v>
      </c>
      <c r="K20" s="1113">
        <v>501.23</v>
      </c>
      <c r="L20" s="1111"/>
      <c r="M20" s="1111"/>
      <c r="N20" s="1111"/>
      <c r="O20" s="1111"/>
      <c r="P20" s="1111"/>
      <c r="Q20" s="1111"/>
      <c r="R20" s="1111"/>
      <c r="S20" s="1111">
        <v>150</v>
      </c>
      <c r="T20" s="1113">
        <f t="shared" si="2"/>
        <v>10.17856125</v>
      </c>
    </row>
    <row r="21" spans="1:20">
      <c r="A21" s="1091">
        <v>11</v>
      </c>
      <c r="B21" s="1097" t="s">
        <v>454</v>
      </c>
      <c r="C21" s="1111">
        <v>62202</v>
      </c>
      <c r="D21" s="1111">
        <v>0</v>
      </c>
      <c r="E21" s="1111">
        <v>0</v>
      </c>
      <c r="F21" s="1111">
        <v>119</v>
      </c>
      <c r="G21" s="1111">
        <f t="shared" si="0"/>
        <v>62321</v>
      </c>
      <c r="H21" s="1112">
        <v>247</v>
      </c>
      <c r="I21" s="1113">
        <f t="shared" si="1"/>
        <v>2308.99305</v>
      </c>
      <c r="J21" s="1113">
        <f>G21*41*0.15/1000</f>
        <v>383.27414999999996</v>
      </c>
      <c r="K21" s="1113">
        <f>G21*206*0.15/1000</f>
        <v>1925.7188999999998</v>
      </c>
      <c r="L21" s="1111"/>
      <c r="M21" s="1111"/>
      <c r="N21" s="1111"/>
      <c r="O21" s="1111"/>
      <c r="P21" s="1111"/>
      <c r="Q21" s="1111"/>
      <c r="R21" s="1111"/>
      <c r="S21" s="1111">
        <v>150</v>
      </c>
      <c r="T21" s="1113">
        <f t="shared" si="2"/>
        <v>34.634895749999998</v>
      </c>
    </row>
    <row r="22" spans="1:20">
      <c r="A22" s="1091">
        <v>12</v>
      </c>
      <c r="B22" s="1097" t="s">
        <v>455</v>
      </c>
      <c r="C22" s="1111">
        <v>63268</v>
      </c>
      <c r="D22" s="1111">
        <v>1068</v>
      </c>
      <c r="E22" s="1111">
        <v>0</v>
      </c>
      <c r="F22" s="1111">
        <v>104</v>
      </c>
      <c r="G22" s="1111">
        <f t="shared" si="0"/>
        <v>64440</v>
      </c>
      <c r="H22" s="1112">
        <v>247</v>
      </c>
      <c r="I22" s="1113">
        <f t="shared" si="1"/>
        <v>2387.502</v>
      </c>
      <c r="J22" s="1113">
        <f>G22*41*0.15/1000</f>
        <v>396.30599999999998</v>
      </c>
      <c r="K22" s="1113">
        <f>G22*206*0.15/1000</f>
        <v>1991.1959999999999</v>
      </c>
      <c r="L22" s="1111"/>
      <c r="M22" s="1111"/>
      <c r="N22" s="1111"/>
      <c r="O22" s="1111"/>
      <c r="P22" s="1111"/>
      <c r="Q22" s="1111"/>
      <c r="R22" s="1111"/>
      <c r="S22" s="1111">
        <v>150</v>
      </c>
      <c r="T22" s="1113">
        <f t="shared" si="2"/>
        <v>35.812530000000002</v>
      </c>
    </row>
    <row r="23" spans="1:20" s="1116" customFormat="1">
      <c r="A23" s="1091">
        <v>13</v>
      </c>
      <c r="B23" s="1097" t="s">
        <v>456</v>
      </c>
      <c r="C23" s="1111">
        <v>39906</v>
      </c>
      <c r="D23" s="1111">
        <v>405</v>
      </c>
      <c r="E23" s="1111">
        <v>0</v>
      </c>
      <c r="F23" s="1111">
        <v>53</v>
      </c>
      <c r="G23" s="1111">
        <f t="shared" si="0"/>
        <v>40364</v>
      </c>
      <c r="H23" s="1112">
        <v>247</v>
      </c>
      <c r="I23" s="1113">
        <f t="shared" si="1"/>
        <v>1495.4862000000001</v>
      </c>
      <c r="J23" s="1113">
        <v>285.27</v>
      </c>
      <c r="K23" s="1113">
        <v>1210.21</v>
      </c>
      <c r="L23" s="1111"/>
      <c r="M23" s="1111"/>
      <c r="N23" s="1111"/>
      <c r="O23" s="1111"/>
      <c r="P23" s="1111"/>
      <c r="Q23" s="1111"/>
      <c r="R23" s="1111"/>
      <c r="S23" s="1111">
        <v>150</v>
      </c>
      <c r="T23" s="1113">
        <f t="shared" si="2"/>
        <v>22.432293000000001</v>
      </c>
    </row>
    <row r="24" spans="1:20">
      <c r="A24" s="1091">
        <v>14</v>
      </c>
      <c r="B24" s="1097" t="s">
        <v>457</v>
      </c>
      <c r="C24" s="1111">
        <v>17188</v>
      </c>
      <c r="D24" s="1111">
        <v>0</v>
      </c>
      <c r="E24" s="1111">
        <v>0</v>
      </c>
      <c r="F24" s="1111">
        <v>503</v>
      </c>
      <c r="G24" s="1111">
        <f t="shared" si="0"/>
        <v>17691</v>
      </c>
      <c r="H24" s="1112">
        <v>247</v>
      </c>
      <c r="I24" s="1113">
        <f t="shared" si="1"/>
        <v>655.45154999999988</v>
      </c>
      <c r="J24" s="1113">
        <f>G24*41*0.15/1000</f>
        <v>108.79965</v>
      </c>
      <c r="K24" s="1113">
        <f>G24*206*0.15/1000</f>
        <v>546.65190000000007</v>
      </c>
      <c r="L24" s="1111"/>
      <c r="M24" s="1111"/>
      <c r="N24" s="1111"/>
      <c r="O24" s="1111"/>
      <c r="P24" s="1111"/>
      <c r="Q24" s="1111"/>
      <c r="R24" s="1111"/>
      <c r="S24" s="1111">
        <v>150</v>
      </c>
      <c r="T24" s="1113">
        <f t="shared" si="2"/>
        <v>9.8317732499999977</v>
      </c>
    </row>
    <row r="25" spans="1:20" s="1116" customFormat="1">
      <c r="A25" s="1091">
        <v>15</v>
      </c>
      <c r="B25" s="1097" t="s">
        <v>458</v>
      </c>
      <c r="C25" s="1111">
        <v>35399</v>
      </c>
      <c r="D25" s="1111">
        <v>70</v>
      </c>
      <c r="E25" s="1111">
        <v>0</v>
      </c>
      <c r="F25" s="1111">
        <v>162</v>
      </c>
      <c r="G25" s="1111">
        <f t="shared" si="0"/>
        <v>35631</v>
      </c>
      <c r="H25" s="1112">
        <v>247</v>
      </c>
      <c r="I25" s="1113">
        <f t="shared" si="1"/>
        <v>1320.1285500000001</v>
      </c>
      <c r="J25" s="1113">
        <v>258.86</v>
      </c>
      <c r="K25" s="1113">
        <v>1061.27</v>
      </c>
      <c r="L25" s="1111"/>
      <c r="M25" s="1111"/>
      <c r="N25" s="1111"/>
      <c r="O25" s="1111"/>
      <c r="P25" s="1111"/>
      <c r="Q25" s="1111"/>
      <c r="R25" s="1111"/>
      <c r="S25" s="1111">
        <v>150</v>
      </c>
      <c r="T25" s="1113">
        <f t="shared" si="2"/>
        <v>19.801928250000003</v>
      </c>
    </row>
    <row r="26" spans="1:20">
      <c r="A26" s="1091">
        <v>16</v>
      </c>
      <c r="B26" s="1097" t="s">
        <v>459</v>
      </c>
      <c r="C26" s="1111">
        <v>52868</v>
      </c>
      <c r="D26" s="1111">
        <v>0</v>
      </c>
      <c r="E26" s="1111">
        <v>0</v>
      </c>
      <c r="F26" s="1111">
        <v>0</v>
      </c>
      <c r="G26" s="1111">
        <f t="shared" si="0"/>
        <v>52868</v>
      </c>
      <c r="H26" s="1112">
        <v>247</v>
      </c>
      <c r="I26" s="1113">
        <f t="shared" si="1"/>
        <v>1958.7593999999999</v>
      </c>
      <c r="J26" s="1113">
        <f>G26*41*0.15/1000</f>
        <v>325.13819999999998</v>
      </c>
      <c r="K26" s="1113">
        <f>G26*206*0.15/1000</f>
        <v>1633.6212</v>
      </c>
      <c r="L26" s="1111"/>
      <c r="M26" s="1111"/>
      <c r="N26" s="1111"/>
      <c r="O26" s="1111"/>
      <c r="P26" s="1111"/>
      <c r="Q26" s="1111"/>
      <c r="R26" s="1111"/>
      <c r="S26" s="1111">
        <v>150</v>
      </c>
      <c r="T26" s="1113">
        <f t="shared" si="2"/>
        <v>29.381391000000001</v>
      </c>
    </row>
    <row r="27" spans="1:20">
      <c r="A27" s="1091">
        <v>17</v>
      </c>
      <c r="B27" s="1097" t="s">
        <v>460</v>
      </c>
      <c r="C27" s="1111">
        <v>31425</v>
      </c>
      <c r="D27" s="1111">
        <v>0</v>
      </c>
      <c r="E27" s="1111">
        <v>0</v>
      </c>
      <c r="F27" s="1111">
        <v>0</v>
      </c>
      <c r="G27" s="1111">
        <f t="shared" si="0"/>
        <v>31425</v>
      </c>
      <c r="H27" s="1112">
        <v>247</v>
      </c>
      <c r="I27" s="1113">
        <f t="shared" si="1"/>
        <v>1164.2962500000001</v>
      </c>
      <c r="J27" s="1113">
        <v>971.03</v>
      </c>
      <c r="K27" s="1113">
        <v>193.26</v>
      </c>
      <c r="L27" s="1111"/>
      <c r="M27" s="1111"/>
      <c r="N27" s="1111"/>
      <c r="O27" s="1111"/>
      <c r="P27" s="1111"/>
      <c r="Q27" s="1111"/>
      <c r="R27" s="1111"/>
      <c r="S27" s="1111">
        <v>150</v>
      </c>
      <c r="T27" s="1113">
        <f t="shared" si="2"/>
        <v>17.464443750000001</v>
      </c>
    </row>
    <row r="28" spans="1:20" s="1116" customFormat="1">
      <c r="A28" s="1091">
        <v>18</v>
      </c>
      <c r="B28" s="1097" t="s">
        <v>461</v>
      </c>
      <c r="C28" s="1111">
        <v>30591</v>
      </c>
      <c r="D28" s="1111">
        <v>98</v>
      </c>
      <c r="E28" s="1111">
        <v>0</v>
      </c>
      <c r="F28" s="1111">
        <v>343</v>
      </c>
      <c r="G28" s="1111">
        <f t="shared" si="0"/>
        <v>31032</v>
      </c>
      <c r="H28" s="1112">
        <v>247</v>
      </c>
      <c r="I28" s="1113">
        <f t="shared" si="1"/>
        <v>1149.7355999999997</v>
      </c>
      <c r="J28" s="1113">
        <v>227.45</v>
      </c>
      <c r="K28" s="1113">
        <v>922.29</v>
      </c>
      <c r="L28" s="1111"/>
      <c r="M28" s="1111"/>
      <c r="N28" s="1111"/>
      <c r="O28" s="1111"/>
      <c r="P28" s="1111"/>
      <c r="Q28" s="1111"/>
      <c r="R28" s="1111"/>
      <c r="S28" s="1111">
        <v>150</v>
      </c>
      <c r="T28" s="1113">
        <f t="shared" si="2"/>
        <v>17.246033999999998</v>
      </c>
    </row>
    <row r="29" spans="1:20" s="1118" customFormat="1">
      <c r="A29" s="1091">
        <v>19</v>
      </c>
      <c r="B29" s="1097" t="s">
        <v>462</v>
      </c>
      <c r="C29" s="1111">
        <v>27609</v>
      </c>
      <c r="D29" s="1111">
        <v>1539</v>
      </c>
      <c r="E29" s="1111">
        <v>0</v>
      </c>
      <c r="F29" s="1111">
        <v>391</v>
      </c>
      <c r="G29" s="1111">
        <f t="shared" si="0"/>
        <v>29539</v>
      </c>
      <c r="H29" s="1112">
        <v>247</v>
      </c>
      <c r="I29" s="1113">
        <f t="shared" si="1"/>
        <v>1094.41995</v>
      </c>
      <c r="J29" s="1113">
        <v>424.37</v>
      </c>
      <c r="K29" s="1113">
        <v>670.05</v>
      </c>
      <c r="L29" s="1111"/>
      <c r="M29" s="1111"/>
      <c r="N29" s="1111"/>
      <c r="O29" s="1111"/>
      <c r="P29" s="1111"/>
      <c r="Q29" s="1111"/>
      <c r="R29" s="1111"/>
      <c r="S29" s="1111">
        <v>150</v>
      </c>
      <c r="T29" s="1113">
        <f t="shared" si="2"/>
        <v>16.416299250000002</v>
      </c>
    </row>
    <row r="30" spans="1:20">
      <c r="A30" s="1091">
        <v>20</v>
      </c>
      <c r="B30" s="1097" t="s">
        <v>463</v>
      </c>
      <c r="C30" s="1111">
        <v>13386</v>
      </c>
      <c r="D30" s="1111">
        <v>0</v>
      </c>
      <c r="E30" s="1111">
        <v>0</v>
      </c>
      <c r="F30" s="1111">
        <v>0</v>
      </c>
      <c r="G30" s="1111">
        <f t="shared" si="0"/>
        <v>13386</v>
      </c>
      <c r="H30" s="1112">
        <v>247</v>
      </c>
      <c r="I30" s="1113">
        <f t="shared" si="1"/>
        <v>495.9513</v>
      </c>
      <c r="J30" s="1113">
        <f>G30*41*0.15/1000</f>
        <v>82.323899999999995</v>
      </c>
      <c r="K30" s="1113">
        <f>G30*206*0.15/1000</f>
        <v>413.62739999999997</v>
      </c>
      <c r="L30" s="1111"/>
      <c r="M30" s="1111"/>
      <c r="N30" s="1111"/>
      <c r="O30" s="1111"/>
      <c r="P30" s="1111"/>
      <c r="Q30" s="1111"/>
      <c r="R30" s="1111"/>
      <c r="S30" s="1111">
        <v>150</v>
      </c>
      <c r="T30" s="1113">
        <f t="shared" si="2"/>
        <v>7.4392694999999991</v>
      </c>
    </row>
    <row r="31" spans="1:20">
      <c r="A31" s="1091">
        <v>21</v>
      </c>
      <c r="B31" s="1097" t="s">
        <v>464</v>
      </c>
      <c r="C31" s="1111">
        <v>27211</v>
      </c>
      <c r="D31" s="1111">
        <v>391</v>
      </c>
      <c r="E31" s="1111">
        <v>0</v>
      </c>
      <c r="F31" s="1111">
        <v>139</v>
      </c>
      <c r="G31" s="1111">
        <f t="shared" si="0"/>
        <v>27741</v>
      </c>
      <c r="H31" s="1112">
        <v>247</v>
      </c>
      <c r="I31" s="1113">
        <f t="shared" si="1"/>
        <v>1027.80405</v>
      </c>
      <c r="J31" s="1113">
        <f>G31*41*0.15/1000</f>
        <v>170.60714999999999</v>
      </c>
      <c r="K31" s="1113">
        <f>G31*206*0.15/1000</f>
        <v>857.19690000000003</v>
      </c>
      <c r="L31" s="1111"/>
      <c r="M31" s="1111"/>
      <c r="N31" s="1111"/>
      <c r="O31" s="1111"/>
      <c r="P31" s="1111"/>
      <c r="Q31" s="1111"/>
      <c r="R31" s="1111"/>
      <c r="S31" s="1111">
        <v>150</v>
      </c>
      <c r="T31" s="1113">
        <f t="shared" si="2"/>
        <v>15.417060749999999</v>
      </c>
    </row>
    <row r="32" spans="1:20" s="1116" customFormat="1">
      <c r="A32" s="1091">
        <v>22</v>
      </c>
      <c r="B32" s="1097" t="s">
        <v>465</v>
      </c>
      <c r="C32" s="1111">
        <v>33383</v>
      </c>
      <c r="D32" s="1111">
        <v>1423</v>
      </c>
      <c r="E32" s="1111">
        <v>0</v>
      </c>
      <c r="F32" s="1111">
        <v>1073</v>
      </c>
      <c r="G32" s="1111">
        <f t="shared" si="0"/>
        <v>35879</v>
      </c>
      <c r="H32" s="1112">
        <v>247</v>
      </c>
      <c r="I32" s="1113">
        <f t="shared" si="1"/>
        <v>1329.3169499999999</v>
      </c>
      <c r="J32" s="1113">
        <v>380.82</v>
      </c>
      <c r="K32" s="1113">
        <v>948.5</v>
      </c>
      <c r="L32" s="1111"/>
      <c r="M32" s="1111"/>
      <c r="N32" s="1111"/>
      <c r="O32" s="1111"/>
      <c r="P32" s="1111"/>
      <c r="Q32" s="1111"/>
      <c r="R32" s="1111"/>
      <c r="S32" s="1111">
        <v>150</v>
      </c>
      <c r="T32" s="1113">
        <f t="shared" si="2"/>
        <v>19.939754249999996</v>
      </c>
    </row>
    <row r="33" spans="1:20" s="1116" customFormat="1">
      <c r="A33" s="1091">
        <v>23</v>
      </c>
      <c r="B33" s="1097" t="s">
        <v>466</v>
      </c>
      <c r="C33" s="1111">
        <v>44178</v>
      </c>
      <c r="D33" s="1111">
        <v>1480</v>
      </c>
      <c r="E33" s="1111">
        <v>0</v>
      </c>
      <c r="F33" s="1111">
        <v>0</v>
      </c>
      <c r="G33" s="1111">
        <f t="shared" si="0"/>
        <v>45658</v>
      </c>
      <c r="H33" s="1112">
        <v>247</v>
      </c>
      <c r="I33" s="1113">
        <f t="shared" si="1"/>
        <v>1691.6288999999999</v>
      </c>
      <c r="J33" s="1113">
        <v>484.83</v>
      </c>
      <c r="K33" s="1113">
        <v>1206.8</v>
      </c>
      <c r="L33" s="1111"/>
      <c r="M33" s="1111"/>
      <c r="N33" s="1111"/>
      <c r="O33" s="1111"/>
      <c r="P33" s="1111"/>
      <c r="Q33" s="1111"/>
      <c r="R33" s="1111"/>
      <c r="S33" s="1111">
        <v>150</v>
      </c>
      <c r="T33" s="1113">
        <f t="shared" si="2"/>
        <v>25.374433500000002</v>
      </c>
    </row>
    <row r="34" spans="1:20" s="1095" customFormat="1">
      <c r="A34" s="1091">
        <v>24</v>
      </c>
      <c r="B34" s="1097" t="s">
        <v>489</v>
      </c>
      <c r="C34" s="1111">
        <v>35974</v>
      </c>
      <c r="D34" s="1111">
        <v>1916</v>
      </c>
      <c r="E34" s="1111">
        <v>0</v>
      </c>
      <c r="F34" s="1111">
        <v>38</v>
      </c>
      <c r="G34" s="1111">
        <f t="shared" si="0"/>
        <v>37928</v>
      </c>
      <c r="H34" s="1112">
        <v>247</v>
      </c>
      <c r="I34" s="1113">
        <f t="shared" si="1"/>
        <v>1405.2323999999999</v>
      </c>
      <c r="J34" s="1113">
        <f>G34*41*0.15/1000</f>
        <v>233.25719999999998</v>
      </c>
      <c r="K34" s="1113">
        <f>G34*206*0.15/1000</f>
        <v>1171.9751999999999</v>
      </c>
      <c r="L34" s="1111"/>
      <c r="M34" s="1111"/>
      <c r="N34" s="1111"/>
      <c r="O34" s="1111"/>
      <c r="P34" s="1111"/>
      <c r="Q34" s="1111"/>
      <c r="R34" s="1111"/>
      <c r="S34" s="1111">
        <v>150</v>
      </c>
      <c r="T34" s="1113">
        <f t="shared" si="2"/>
        <v>21.078485999999995</v>
      </c>
    </row>
    <row r="35" spans="1:20" s="1118" customFormat="1">
      <c r="A35" s="1091">
        <v>25</v>
      </c>
      <c r="B35" s="1097" t="s">
        <v>467</v>
      </c>
      <c r="C35" s="1111">
        <v>39816</v>
      </c>
      <c r="D35" s="1111">
        <v>0</v>
      </c>
      <c r="E35" s="1111">
        <v>0</v>
      </c>
      <c r="F35" s="1111">
        <v>18</v>
      </c>
      <c r="G35" s="1111">
        <f t="shared" si="0"/>
        <v>39834</v>
      </c>
      <c r="H35" s="1112">
        <v>247</v>
      </c>
      <c r="I35" s="1113">
        <f t="shared" si="1"/>
        <v>1475.8497</v>
      </c>
      <c r="J35" s="1113">
        <v>277.54000000000002</v>
      </c>
      <c r="K35" s="1113">
        <v>1198.31</v>
      </c>
      <c r="L35" s="1111"/>
      <c r="M35" s="1111"/>
      <c r="N35" s="1111"/>
      <c r="O35" s="1111"/>
      <c r="P35" s="1111"/>
      <c r="Q35" s="1111"/>
      <c r="R35" s="1111"/>
      <c r="S35" s="1111">
        <v>150</v>
      </c>
      <c r="T35" s="1113">
        <f t="shared" si="2"/>
        <v>22.137745499999998</v>
      </c>
    </row>
    <row r="36" spans="1:20" s="1116" customFormat="1">
      <c r="A36" s="1091">
        <v>26</v>
      </c>
      <c r="B36" s="1097" t="s">
        <v>468</v>
      </c>
      <c r="C36" s="1111">
        <v>37346</v>
      </c>
      <c r="D36" s="1111">
        <v>0</v>
      </c>
      <c r="E36" s="1111">
        <v>0</v>
      </c>
      <c r="F36" s="1111">
        <v>0</v>
      </c>
      <c r="G36" s="1111">
        <f t="shared" si="0"/>
        <v>37346</v>
      </c>
      <c r="H36" s="1112">
        <v>247</v>
      </c>
      <c r="I36" s="1113">
        <f t="shared" si="1"/>
        <v>1383.6693</v>
      </c>
      <c r="J36" s="1113">
        <v>294.61</v>
      </c>
      <c r="K36" s="1113">
        <v>1089.06</v>
      </c>
      <c r="L36" s="1111"/>
      <c r="M36" s="1111"/>
      <c r="N36" s="1111"/>
      <c r="O36" s="1111"/>
      <c r="P36" s="1111"/>
      <c r="Q36" s="1111"/>
      <c r="R36" s="1111"/>
      <c r="S36" s="1111">
        <v>150</v>
      </c>
      <c r="T36" s="1113">
        <f t="shared" si="2"/>
        <v>20.755039499999999</v>
      </c>
    </row>
    <row r="37" spans="1:20">
      <c r="A37" s="1091">
        <v>27</v>
      </c>
      <c r="B37" s="1097" t="s">
        <v>469</v>
      </c>
      <c r="C37" s="1111">
        <v>46447</v>
      </c>
      <c r="D37" s="1111">
        <v>0</v>
      </c>
      <c r="E37" s="1111">
        <v>0</v>
      </c>
      <c r="F37" s="1111">
        <v>0</v>
      </c>
      <c r="G37" s="1111">
        <f t="shared" si="0"/>
        <v>46447</v>
      </c>
      <c r="H37" s="1112">
        <v>247</v>
      </c>
      <c r="I37" s="1113">
        <f t="shared" si="1"/>
        <v>1720.8613499999999</v>
      </c>
      <c r="J37" s="1113">
        <f>G37*41*0.15/1000</f>
        <v>285.64904999999999</v>
      </c>
      <c r="K37" s="1113">
        <f>G37*206*0.15/1000</f>
        <v>1435.2123000000001</v>
      </c>
      <c r="L37" s="1111"/>
      <c r="M37" s="1111"/>
      <c r="N37" s="1111"/>
      <c r="O37" s="1111"/>
      <c r="P37" s="1111"/>
      <c r="Q37" s="1111"/>
      <c r="R37" s="1111"/>
      <c r="S37" s="1111">
        <v>150</v>
      </c>
      <c r="T37" s="1113">
        <f t="shared" si="2"/>
        <v>25.812920249999998</v>
      </c>
    </row>
    <row r="38" spans="1:20" s="1095" customFormat="1">
      <c r="A38" s="1091">
        <v>28</v>
      </c>
      <c r="B38" s="1097" t="s">
        <v>470</v>
      </c>
      <c r="C38" s="1111">
        <v>39761</v>
      </c>
      <c r="D38" s="1111">
        <v>622</v>
      </c>
      <c r="E38" s="1111">
        <v>0</v>
      </c>
      <c r="F38" s="1111">
        <v>0</v>
      </c>
      <c r="G38" s="1111">
        <f t="shared" si="0"/>
        <v>40383</v>
      </c>
      <c r="H38" s="1112">
        <v>247</v>
      </c>
      <c r="I38" s="1113">
        <f t="shared" si="1"/>
        <v>1496.1901499999999</v>
      </c>
      <c r="J38" s="1113">
        <v>1247.83</v>
      </c>
      <c r="K38" s="1094">
        <f>I38-J38</f>
        <v>248.36014999999998</v>
      </c>
      <c r="L38" s="1111"/>
      <c r="M38" s="1111"/>
      <c r="N38" s="1111"/>
      <c r="O38" s="1111"/>
      <c r="P38" s="1111"/>
      <c r="Q38" s="1111"/>
      <c r="R38" s="1111"/>
      <c r="S38" s="1111">
        <v>150</v>
      </c>
      <c r="T38" s="1113">
        <f t="shared" si="2"/>
        <v>22.442852249999998</v>
      </c>
    </row>
    <row r="39" spans="1:20" s="1095" customFormat="1">
      <c r="A39" s="1091">
        <v>29</v>
      </c>
      <c r="B39" s="1097" t="s">
        <v>490</v>
      </c>
      <c r="C39" s="1111">
        <v>25101</v>
      </c>
      <c r="D39" s="1111">
        <v>176</v>
      </c>
      <c r="E39" s="1111">
        <v>0</v>
      </c>
      <c r="F39" s="1111">
        <v>0</v>
      </c>
      <c r="G39" s="1111">
        <f t="shared" si="0"/>
        <v>25277</v>
      </c>
      <c r="H39" s="1112">
        <v>247</v>
      </c>
      <c r="I39" s="1113">
        <f t="shared" si="1"/>
        <v>936.51284999999996</v>
      </c>
      <c r="J39" s="1113">
        <f>G39*41*0.15/1000</f>
        <v>155.45354999999998</v>
      </c>
      <c r="K39" s="1113">
        <f>G39*206*0.15/1000</f>
        <v>781.05929999999989</v>
      </c>
      <c r="L39" s="1111"/>
      <c r="M39" s="1111"/>
      <c r="N39" s="1111"/>
      <c r="O39" s="1111"/>
      <c r="P39" s="1111"/>
      <c r="Q39" s="1111"/>
      <c r="R39" s="1111"/>
      <c r="S39" s="1111">
        <v>150</v>
      </c>
      <c r="T39" s="1113">
        <f t="shared" si="2"/>
        <v>14.04769275</v>
      </c>
    </row>
    <row r="40" spans="1:20" s="1116" customFormat="1">
      <c r="A40" s="1091">
        <v>30</v>
      </c>
      <c r="B40" s="1097" t="s">
        <v>471</v>
      </c>
      <c r="C40" s="1111">
        <v>39218</v>
      </c>
      <c r="D40" s="1111">
        <v>680</v>
      </c>
      <c r="E40" s="1111">
        <v>0</v>
      </c>
      <c r="F40" s="1111">
        <v>478</v>
      </c>
      <c r="G40" s="1111">
        <f t="shared" si="0"/>
        <v>40376</v>
      </c>
      <c r="H40" s="1112">
        <v>247</v>
      </c>
      <c r="I40" s="1113">
        <f t="shared" si="1"/>
        <v>1495.9308000000001</v>
      </c>
      <c r="J40" s="1113">
        <v>305.77</v>
      </c>
      <c r="K40" s="1113">
        <v>1190.17</v>
      </c>
      <c r="L40" s="1111"/>
      <c r="M40" s="1111"/>
      <c r="N40" s="1111"/>
      <c r="O40" s="1111"/>
      <c r="P40" s="1111"/>
      <c r="Q40" s="1111"/>
      <c r="R40" s="1111"/>
      <c r="S40" s="1111">
        <v>150</v>
      </c>
      <c r="T40" s="1113">
        <f t="shared" si="2"/>
        <v>22.438962000000004</v>
      </c>
    </row>
    <row r="41" spans="1:20">
      <c r="A41" s="1091">
        <v>31</v>
      </c>
      <c r="B41" s="1097" t="s">
        <v>472</v>
      </c>
      <c r="C41" s="1111">
        <v>25173</v>
      </c>
      <c r="D41" s="1111">
        <v>55</v>
      </c>
      <c r="E41" s="1111">
        <v>0</v>
      </c>
      <c r="F41" s="1111">
        <v>0</v>
      </c>
      <c r="G41" s="1111">
        <f t="shared" si="0"/>
        <v>25228</v>
      </c>
      <c r="H41" s="1112">
        <v>247</v>
      </c>
      <c r="I41" s="1113">
        <f t="shared" si="1"/>
        <v>934.69740000000002</v>
      </c>
      <c r="J41" s="1113">
        <f>G41*41*0.15/1000</f>
        <v>155.15219999999999</v>
      </c>
      <c r="K41" s="1113">
        <f>G41*206*0.15/1000</f>
        <v>779.54519999999991</v>
      </c>
      <c r="L41" s="1111"/>
      <c r="M41" s="1111"/>
      <c r="N41" s="1111"/>
      <c r="O41" s="1111"/>
      <c r="P41" s="1111"/>
      <c r="Q41" s="1111"/>
      <c r="R41" s="1111"/>
      <c r="S41" s="1111">
        <v>150</v>
      </c>
      <c r="T41" s="1113">
        <f t="shared" si="2"/>
        <v>14.020461000000001</v>
      </c>
    </row>
    <row r="42" spans="1:20" s="1095" customFormat="1">
      <c r="A42" s="1091">
        <v>32</v>
      </c>
      <c r="B42" s="1097" t="s">
        <v>473</v>
      </c>
      <c r="C42" s="1111">
        <v>18846</v>
      </c>
      <c r="D42" s="1111">
        <v>374</v>
      </c>
      <c r="E42" s="1111">
        <v>0</v>
      </c>
      <c r="F42" s="1111">
        <v>31</v>
      </c>
      <c r="G42" s="1111">
        <f t="shared" si="0"/>
        <v>19251</v>
      </c>
      <c r="H42" s="1112">
        <v>247</v>
      </c>
      <c r="I42" s="1113">
        <f t="shared" si="1"/>
        <v>713.24954999999989</v>
      </c>
      <c r="J42" s="1113">
        <f>G42*41*0.15/1000</f>
        <v>118.39364999999999</v>
      </c>
      <c r="K42" s="1113">
        <f>G42*206*0.15/1000</f>
        <v>594.85590000000002</v>
      </c>
      <c r="L42" s="1111"/>
      <c r="M42" s="1111"/>
      <c r="N42" s="1111"/>
      <c r="O42" s="1111"/>
      <c r="P42" s="1111"/>
      <c r="Q42" s="1111"/>
      <c r="R42" s="1111"/>
      <c r="S42" s="1111">
        <v>150</v>
      </c>
      <c r="T42" s="1113">
        <f t="shared" si="2"/>
        <v>10.698743249999998</v>
      </c>
    </row>
    <row r="43" spans="1:20" s="1116" customFormat="1">
      <c r="A43" s="1091">
        <v>33</v>
      </c>
      <c r="B43" s="1097" t="s">
        <v>474</v>
      </c>
      <c r="C43" s="1111">
        <v>38016</v>
      </c>
      <c r="D43" s="1111">
        <v>0</v>
      </c>
      <c r="E43" s="1111">
        <v>0</v>
      </c>
      <c r="F43" s="1111">
        <v>0</v>
      </c>
      <c r="G43" s="1111">
        <f t="shared" si="0"/>
        <v>38016</v>
      </c>
      <c r="H43" s="1112">
        <v>247</v>
      </c>
      <c r="I43" s="1113">
        <f t="shared" si="1"/>
        <v>1408.4928</v>
      </c>
      <c r="J43" s="1113">
        <v>270.13</v>
      </c>
      <c r="K43" s="1113">
        <v>1138.3699999999999</v>
      </c>
      <c r="L43" s="1111"/>
      <c r="M43" s="1111"/>
      <c r="N43" s="1111"/>
      <c r="O43" s="1111"/>
      <c r="P43" s="1111"/>
      <c r="Q43" s="1111"/>
      <c r="R43" s="1111"/>
      <c r="S43" s="1111">
        <v>150</v>
      </c>
      <c r="T43" s="1113">
        <f t="shared" si="2"/>
        <v>21.127392</v>
      </c>
    </row>
    <row r="44" spans="1:20">
      <c r="A44" s="1091">
        <v>34</v>
      </c>
      <c r="B44" s="1097" t="s">
        <v>475</v>
      </c>
      <c r="C44" s="1111">
        <v>40116</v>
      </c>
      <c r="D44" s="1111">
        <v>0</v>
      </c>
      <c r="E44" s="1111">
        <v>0</v>
      </c>
      <c r="F44" s="1111">
        <v>298</v>
      </c>
      <c r="G44" s="1111">
        <f t="shared" si="0"/>
        <v>40414</v>
      </c>
      <c r="H44" s="1112">
        <v>247</v>
      </c>
      <c r="I44" s="1113">
        <f t="shared" si="1"/>
        <v>1497.3387</v>
      </c>
      <c r="J44" s="1113">
        <f>G44*41*0.15/1000</f>
        <v>248.54609999999997</v>
      </c>
      <c r="K44" s="1113">
        <f>G44*206*0.15/1000</f>
        <v>1248.7925999999998</v>
      </c>
      <c r="L44" s="1111"/>
      <c r="M44" s="1111"/>
      <c r="N44" s="1111"/>
      <c r="O44" s="1111"/>
      <c r="P44" s="1111"/>
      <c r="Q44" s="1111"/>
      <c r="R44" s="1111"/>
      <c r="S44" s="1111">
        <v>150</v>
      </c>
      <c r="T44" s="1113">
        <f t="shared" si="2"/>
        <v>22.460080499999997</v>
      </c>
    </row>
    <row r="45" spans="1:20">
      <c r="A45" s="1091">
        <v>35</v>
      </c>
      <c r="B45" s="1097" t="s">
        <v>476</v>
      </c>
      <c r="C45" s="1111">
        <v>40918</v>
      </c>
      <c r="D45" s="1111">
        <v>72</v>
      </c>
      <c r="E45" s="1111">
        <v>0</v>
      </c>
      <c r="F45" s="1111">
        <v>73</v>
      </c>
      <c r="G45" s="1111">
        <f t="shared" si="0"/>
        <v>41063</v>
      </c>
      <c r="H45" s="1112">
        <v>247</v>
      </c>
      <c r="I45" s="1113">
        <f t="shared" si="1"/>
        <v>1521.3841499999999</v>
      </c>
      <c r="J45" s="1113">
        <f>G45*41*0.15/1000</f>
        <v>252.53744999999998</v>
      </c>
      <c r="K45" s="1113">
        <f>G45*206*0.15/1000</f>
        <v>1268.8467000000001</v>
      </c>
      <c r="L45" s="1111"/>
      <c r="M45" s="1111"/>
      <c r="N45" s="1111"/>
      <c r="O45" s="1111"/>
      <c r="P45" s="1111"/>
      <c r="Q45" s="1111"/>
      <c r="R45" s="1111"/>
      <c r="S45" s="1111">
        <v>150</v>
      </c>
      <c r="T45" s="1113">
        <f t="shared" si="2"/>
        <v>22.820762249999998</v>
      </c>
    </row>
    <row r="46" spans="1:20" s="1116" customFormat="1">
      <c r="A46" s="1091">
        <v>36</v>
      </c>
      <c r="B46" s="1097" t="s">
        <v>491</v>
      </c>
      <c r="C46" s="1111">
        <v>21379</v>
      </c>
      <c r="D46" s="1111">
        <v>0</v>
      </c>
      <c r="E46" s="1111">
        <v>0</v>
      </c>
      <c r="F46" s="1111">
        <v>0</v>
      </c>
      <c r="G46" s="1111">
        <f t="shared" si="0"/>
        <v>21379</v>
      </c>
      <c r="H46" s="1112">
        <v>247</v>
      </c>
      <c r="I46" s="1113">
        <f t="shared" si="1"/>
        <v>792.09195</v>
      </c>
      <c r="J46" s="1113">
        <v>175.81</v>
      </c>
      <c r="K46" s="1113">
        <v>616.28</v>
      </c>
      <c r="L46" s="1111"/>
      <c r="M46" s="1111"/>
      <c r="N46" s="1111"/>
      <c r="O46" s="1111"/>
      <c r="P46" s="1111"/>
      <c r="Q46" s="1111"/>
      <c r="R46" s="1111"/>
      <c r="S46" s="1111">
        <v>150</v>
      </c>
      <c r="T46" s="1113">
        <f t="shared" si="2"/>
        <v>11.88137925</v>
      </c>
    </row>
    <row r="47" spans="1:20" s="1118" customFormat="1">
      <c r="A47" s="1091">
        <v>37</v>
      </c>
      <c r="B47" s="1097" t="s">
        <v>477</v>
      </c>
      <c r="C47" s="1111">
        <v>56051</v>
      </c>
      <c r="D47" s="1111">
        <v>283</v>
      </c>
      <c r="E47" s="1111">
        <v>0</v>
      </c>
      <c r="F47" s="1111">
        <v>1146</v>
      </c>
      <c r="G47" s="1111">
        <f t="shared" si="0"/>
        <v>57480</v>
      </c>
      <c r="H47" s="1112">
        <v>247</v>
      </c>
      <c r="I47" s="1113">
        <f t="shared" si="1"/>
        <v>2129.634</v>
      </c>
      <c r="J47" s="1113">
        <v>2129.63</v>
      </c>
      <c r="K47" s="1113">
        <v>0</v>
      </c>
      <c r="L47" s="1111"/>
      <c r="M47" s="1111"/>
      <c r="N47" s="1111"/>
      <c r="O47" s="1111"/>
      <c r="P47" s="1111"/>
      <c r="Q47" s="1111"/>
      <c r="R47" s="1111"/>
      <c r="S47" s="1111">
        <v>150</v>
      </c>
      <c r="T47" s="1113">
        <f t="shared" si="2"/>
        <v>31.944510000000001</v>
      </c>
    </row>
    <row r="48" spans="1:20" s="1116" customFormat="1">
      <c r="A48" s="1091">
        <v>38</v>
      </c>
      <c r="B48" s="1097" t="s">
        <v>478</v>
      </c>
      <c r="C48" s="1111">
        <v>66279</v>
      </c>
      <c r="D48" s="1111">
        <v>881</v>
      </c>
      <c r="E48" s="1111">
        <v>0</v>
      </c>
      <c r="F48" s="1111">
        <v>0</v>
      </c>
      <c r="G48" s="1111">
        <f t="shared" si="0"/>
        <v>67160</v>
      </c>
      <c r="H48" s="1112">
        <v>247</v>
      </c>
      <c r="I48" s="1113">
        <f t="shared" si="1"/>
        <v>2488.2779999999998</v>
      </c>
      <c r="J48" s="1113">
        <v>472.2</v>
      </c>
      <c r="K48" s="1113">
        <v>2016.08</v>
      </c>
      <c r="L48" s="1111"/>
      <c r="M48" s="1111"/>
      <c r="N48" s="1111"/>
      <c r="O48" s="1111"/>
      <c r="P48" s="1111"/>
      <c r="Q48" s="1111"/>
      <c r="R48" s="1111"/>
      <c r="S48" s="1111">
        <v>150</v>
      </c>
      <c r="T48" s="1113">
        <f t="shared" si="2"/>
        <v>37.324169999999995</v>
      </c>
    </row>
    <row r="49" spans="1:20" s="1116" customFormat="1">
      <c r="A49" s="1091">
        <v>39</v>
      </c>
      <c r="B49" s="1097" t="s">
        <v>479</v>
      </c>
      <c r="C49" s="1111">
        <v>58305</v>
      </c>
      <c r="D49" s="1111">
        <v>382</v>
      </c>
      <c r="E49" s="1111">
        <v>0</v>
      </c>
      <c r="F49" s="1111">
        <v>399</v>
      </c>
      <c r="G49" s="1111">
        <f t="shared" si="0"/>
        <v>59086</v>
      </c>
      <c r="H49" s="1112">
        <v>247</v>
      </c>
      <c r="I49" s="1113">
        <f t="shared" si="1"/>
        <v>2189.1362999999997</v>
      </c>
      <c r="J49" s="1113">
        <v>2189.14</v>
      </c>
      <c r="K49" s="1113">
        <v>0</v>
      </c>
      <c r="L49" s="1111"/>
      <c r="M49" s="1111"/>
      <c r="N49" s="1111"/>
      <c r="O49" s="1111"/>
      <c r="P49" s="1111"/>
      <c r="Q49" s="1111"/>
      <c r="R49" s="1111"/>
      <c r="S49" s="1111">
        <v>150</v>
      </c>
      <c r="T49" s="1113">
        <f t="shared" si="2"/>
        <v>32.837044499999998</v>
      </c>
    </row>
    <row r="50" spans="1:20">
      <c r="A50" s="1091">
        <v>40</v>
      </c>
      <c r="B50" s="1097" t="s">
        <v>480</v>
      </c>
      <c r="C50" s="1111">
        <v>31703</v>
      </c>
      <c r="D50" s="1111">
        <v>59</v>
      </c>
      <c r="E50" s="1111">
        <v>0</v>
      </c>
      <c r="F50" s="1111">
        <v>329</v>
      </c>
      <c r="G50" s="1111">
        <f t="shared" si="0"/>
        <v>32091</v>
      </c>
      <c r="H50" s="1112">
        <v>247</v>
      </c>
      <c r="I50" s="1113">
        <f t="shared" si="1"/>
        <v>1188.97155</v>
      </c>
      <c r="J50" s="1113">
        <f>G50*41*0.15/1000</f>
        <v>197.35964999999999</v>
      </c>
      <c r="K50" s="1113">
        <f>G50*206*0.15/1000</f>
        <v>991.61189999999988</v>
      </c>
      <c r="L50" s="1111"/>
      <c r="M50" s="1111"/>
      <c r="N50" s="1111"/>
      <c r="O50" s="1111"/>
      <c r="P50" s="1111"/>
      <c r="Q50" s="1111"/>
      <c r="R50" s="1111"/>
      <c r="S50" s="1111">
        <v>150</v>
      </c>
      <c r="T50" s="1113">
        <f t="shared" si="2"/>
        <v>17.834573249999998</v>
      </c>
    </row>
    <row r="51" spans="1:20">
      <c r="A51" s="1091">
        <v>41</v>
      </c>
      <c r="B51" s="1097" t="s">
        <v>481</v>
      </c>
      <c r="C51" s="1111">
        <v>42103</v>
      </c>
      <c r="D51" s="1111">
        <v>135</v>
      </c>
      <c r="E51" s="1111">
        <v>0</v>
      </c>
      <c r="F51" s="1111">
        <v>286</v>
      </c>
      <c r="G51" s="1111">
        <f t="shared" si="0"/>
        <v>42524</v>
      </c>
      <c r="H51" s="1112">
        <v>247</v>
      </c>
      <c r="I51" s="1113">
        <f t="shared" si="1"/>
        <v>1575.5141999999998</v>
      </c>
      <c r="J51" s="1113">
        <f>I51-K51</f>
        <v>1313.9941999999999</v>
      </c>
      <c r="K51" s="1113">
        <v>261.52</v>
      </c>
      <c r="L51" s="1111"/>
      <c r="M51" s="1111"/>
      <c r="N51" s="1111"/>
      <c r="O51" s="1111"/>
      <c r="P51" s="1111"/>
      <c r="Q51" s="1111"/>
      <c r="R51" s="1111"/>
      <c r="S51" s="1111">
        <v>150</v>
      </c>
      <c r="T51" s="1113">
        <f t="shared" si="2"/>
        <v>23.632712999999999</v>
      </c>
    </row>
    <row r="52" spans="1:20" s="1117" customFormat="1">
      <c r="A52" s="1091">
        <v>42</v>
      </c>
      <c r="B52" s="1097" t="s">
        <v>482</v>
      </c>
      <c r="C52" s="1111">
        <v>34963</v>
      </c>
      <c r="D52" s="1111">
        <v>0</v>
      </c>
      <c r="E52" s="1111">
        <v>0</v>
      </c>
      <c r="F52" s="1111">
        <v>20</v>
      </c>
      <c r="G52" s="1111">
        <f t="shared" si="0"/>
        <v>34983</v>
      </c>
      <c r="H52" s="1112">
        <v>247</v>
      </c>
      <c r="I52" s="1113">
        <f t="shared" si="1"/>
        <v>1296.12015</v>
      </c>
      <c r="J52" s="1113">
        <f>I52-K52</f>
        <v>1080.9701499999999</v>
      </c>
      <c r="K52" s="1113">
        <v>215.15</v>
      </c>
      <c r="L52" s="1111"/>
      <c r="M52" s="1111"/>
      <c r="N52" s="1111"/>
      <c r="O52" s="1111"/>
      <c r="P52" s="1111"/>
      <c r="Q52" s="1111"/>
      <c r="R52" s="1111"/>
      <c r="S52" s="1111">
        <v>150</v>
      </c>
      <c r="T52" s="1113">
        <f t="shared" si="2"/>
        <v>19.441802249999999</v>
      </c>
    </row>
    <row r="53" spans="1:20" s="1116" customFormat="1">
      <c r="A53" s="1091">
        <v>43</v>
      </c>
      <c r="B53" s="1097" t="s">
        <v>483</v>
      </c>
      <c r="C53" s="1111">
        <v>16766</v>
      </c>
      <c r="D53" s="1111">
        <v>0</v>
      </c>
      <c r="E53" s="1111">
        <v>0</v>
      </c>
      <c r="F53" s="1111">
        <v>0</v>
      </c>
      <c r="G53" s="1111">
        <f t="shared" si="0"/>
        <v>16766</v>
      </c>
      <c r="H53" s="1112">
        <v>247</v>
      </c>
      <c r="I53" s="1113">
        <f t="shared" si="1"/>
        <v>621.18029999999987</v>
      </c>
      <c r="J53" s="1113">
        <v>121.43</v>
      </c>
      <c r="K53" s="1113">
        <v>499.75</v>
      </c>
      <c r="L53" s="1111"/>
      <c r="M53" s="1111"/>
      <c r="N53" s="1111"/>
      <c r="O53" s="1111"/>
      <c r="P53" s="1111"/>
      <c r="Q53" s="1111"/>
      <c r="R53" s="1111"/>
      <c r="S53" s="1111">
        <v>150</v>
      </c>
      <c r="T53" s="1113">
        <f t="shared" si="2"/>
        <v>9.3177044999999978</v>
      </c>
    </row>
    <row r="54" spans="1:20">
      <c r="A54" s="1091">
        <v>44</v>
      </c>
      <c r="B54" s="1097" t="s">
        <v>484</v>
      </c>
      <c r="C54" s="1111">
        <v>19520</v>
      </c>
      <c r="D54" s="1111">
        <v>0</v>
      </c>
      <c r="E54" s="1111">
        <v>0</v>
      </c>
      <c r="F54" s="1111">
        <v>1518</v>
      </c>
      <c r="G54" s="1111">
        <f t="shared" si="0"/>
        <v>21038</v>
      </c>
      <c r="H54" s="1112">
        <v>247</v>
      </c>
      <c r="I54" s="1113">
        <f t="shared" si="1"/>
        <v>779.4579</v>
      </c>
      <c r="J54" s="1113">
        <f>G54*41*0.15/1000</f>
        <v>129.3837</v>
      </c>
      <c r="K54" s="1113">
        <f>G54*206*0.15/1000</f>
        <v>650.07419999999991</v>
      </c>
      <c r="L54" s="1111"/>
      <c r="M54" s="1111"/>
      <c r="N54" s="1111"/>
      <c r="O54" s="1111"/>
      <c r="P54" s="1111"/>
      <c r="Q54" s="1111"/>
      <c r="R54" s="1111"/>
      <c r="S54" s="1111">
        <v>150</v>
      </c>
      <c r="T54" s="1113">
        <f t="shared" si="2"/>
        <v>11.691868500000002</v>
      </c>
    </row>
    <row r="55" spans="1:20" s="1095" customFormat="1">
      <c r="A55" s="1091">
        <v>45</v>
      </c>
      <c r="B55" s="1097" t="s">
        <v>485</v>
      </c>
      <c r="C55" s="1111">
        <v>56675</v>
      </c>
      <c r="D55" s="1111">
        <v>0</v>
      </c>
      <c r="E55" s="1111">
        <v>0</v>
      </c>
      <c r="F55" s="1111">
        <v>0</v>
      </c>
      <c r="G55" s="1111">
        <f t="shared" si="0"/>
        <v>56675</v>
      </c>
      <c r="H55" s="1112">
        <v>247</v>
      </c>
      <c r="I55" s="1113">
        <f t="shared" si="1"/>
        <v>2099.8087500000001</v>
      </c>
      <c r="J55" s="1113">
        <f>G55*41*0.15/1000</f>
        <v>348.55124999999998</v>
      </c>
      <c r="K55" s="1113">
        <f>G55*206*0.15/1000</f>
        <v>1751.2574999999999</v>
      </c>
      <c r="L55" s="1111"/>
      <c r="M55" s="1111"/>
      <c r="N55" s="1111"/>
      <c r="O55" s="1111"/>
      <c r="P55" s="1111"/>
      <c r="Q55" s="1111"/>
      <c r="R55" s="1111"/>
      <c r="S55" s="1111">
        <v>150</v>
      </c>
      <c r="T55" s="1113">
        <f t="shared" si="2"/>
        <v>31.497131249999999</v>
      </c>
    </row>
    <row r="56" spans="1:20" s="1116" customFormat="1">
      <c r="A56" s="1091">
        <v>46</v>
      </c>
      <c r="B56" s="1097" t="s">
        <v>486</v>
      </c>
      <c r="C56" s="1111">
        <v>47459</v>
      </c>
      <c r="D56" s="1111">
        <v>0</v>
      </c>
      <c r="E56" s="1111">
        <v>0</v>
      </c>
      <c r="F56" s="1111">
        <v>60</v>
      </c>
      <c r="G56" s="1111">
        <f t="shared" si="0"/>
        <v>47519</v>
      </c>
      <c r="H56" s="1112">
        <v>247</v>
      </c>
      <c r="I56" s="1113">
        <f t="shared" si="1"/>
        <v>1760.5789499999998</v>
      </c>
      <c r="J56" s="1113">
        <v>1760.58</v>
      </c>
      <c r="K56" s="1113">
        <v>0</v>
      </c>
      <c r="L56" s="1111"/>
      <c r="M56" s="1111"/>
      <c r="N56" s="1111"/>
      <c r="O56" s="1111"/>
      <c r="P56" s="1111"/>
      <c r="Q56" s="1111"/>
      <c r="R56" s="1111"/>
      <c r="S56" s="1111">
        <v>150</v>
      </c>
      <c r="T56" s="1113">
        <f t="shared" si="2"/>
        <v>26.408684249999997</v>
      </c>
    </row>
    <row r="57" spans="1:20" s="1095" customFormat="1">
      <c r="A57" s="1091">
        <v>47</v>
      </c>
      <c r="B57" s="1097" t="s">
        <v>487</v>
      </c>
      <c r="C57" s="1111">
        <v>43928</v>
      </c>
      <c r="D57" s="1111">
        <v>23</v>
      </c>
      <c r="E57" s="1111">
        <v>0</v>
      </c>
      <c r="F57" s="1111">
        <v>362</v>
      </c>
      <c r="G57" s="1111">
        <f t="shared" si="0"/>
        <v>44313</v>
      </c>
      <c r="H57" s="1112">
        <v>247</v>
      </c>
      <c r="I57" s="1113">
        <f t="shared" si="1"/>
        <v>1641.79665</v>
      </c>
      <c r="J57" s="1113">
        <v>1369.27</v>
      </c>
      <c r="K57" s="1094">
        <f>I57-J57</f>
        <v>272.52665000000002</v>
      </c>
      <c r="L57" s="1113"/>
      <c r="M57" s="1111"/>
      <c r="N57" s="1111"/>
      <c r="O57" s="1111"/>
      <c r="P57" s="1111"/>
      <c r="Q57" s="1111"/>
      <c r="R57" s="1111"/>
      <c r="S57" s="1111">
        <v>150</v>
      </c>
      <c r="T57" s="1113">
        <f t="shared" si="2"/>
        <v>24.626949750000001</v>
      </c>
    </row>
    <row r="58" spans="1:20">
      <c r="A58" s="1091">
        <v>48</v>
      </c>
      <c r="B58" s="1097" t="s">
        <v>492</v>
      </c>
      <c r="C58" s="1111">
        <v>52778</v>
      </c>
      <c r="D58" s="1111">
        <v>211</v>
      </c>
      <c r="E58" s="1111">
        <v>0</v>
      </c>
      <c r="F58" s="1111">
        <v>179</v>
      </c>
      <c r="G58" s="1111">
        <f t="shared" si="0"/>
        <v>53168</v>
      </c>
      <c r="H58" s="1112">
        <v>247</v>
      </c>
      <c r="I58" s="1113">
        <f t="shared" si="1"/>
        <v>1969.8743999999999</v>
      </c>
      <c r="J58" s="1113">
        <f>G58*41*0.15/1000</f>
        <v>326.98320000000001</v>
      </c>
      <c r="K58" s="1113">
        <f>G58*206*0.15/1000</f>
        <v>1642.8912</v>
      </c>
      <c r="L58" s="1111"/>
      <c r="M58" s="1111"/>
      <c r="N58" s="1111"/>
      <c r="O58" s="1111"/>
      <c r="P58" s="1111"/>
      <c r="Q58" s="1111"/>
      <c r="R58" s="1111"/>
      <c r="S58" s="1111">
        <v>150</v>
      </c>
      <c r="T58" s="1113">
        <f t="shared" si="2"/>
        <v>29.548116</v>
      </c>
    </row>
    <row r="59" spans="1:20" s="1116" customFormat="1">
      <c r="A59" s="1091">
        <v>49</v>
      </c>
      <c r="B59" s="1097" t="s">
        <v>493</v>
      </c>
      <c r="C59" s="1111">
        <v>34242</v>
      </c>
      <c r="D59" s="1111">
        <v>266</v>
      </c>
      <c r="E59" s="1111">
        <v>0</v>
      </c>
      <c r="F59" s="1111">
        <v>47</v>
      </c>
      <c r="G59" s="1111">
        <f t="shared" si="0"/>
        <v>34555</v>
      </c>
      <c r="H59" s="1112">
        <v>247</v>
      </c>
      <c r="I59" s="1113">
        <f t="shared" si="1"/>
        <v>1280.2627500000001</v>
      </c>
      <c r="J59" s="1113">
        <v>280.47000000000003</v>
      </c>
      <c r="K59" s="1113">
        <v>999.79</v>
      </c>
      <c r="L59" s="1111"/>
      <c r="M59" s="1111"/>
      <c r="N59" s="1111"/>
      <c r="O59" s="1111"/>
      <c r="P59" s="1111"/>
      <c r="Q59" s="1111"/>
      <c r="R59" s="1111"/>
      <c r="S59" s="1111">
        <v>150</v>
      </c>
      <c r="T59" s="1113">
        <f t="shared" si="2"/>
        <v>19.203941250000003</v>
      </c>
    </row>
    <row r="60" spans="1:20">
      <c r="A60" s="1091">
        <v>50</v>
      </c>
      <c r="B60" s="1097" t="s">
        <v>488</v>
      </c>
      <c r="C60" s="1111">
        <v>23131</v>
      </c>
      <c r="D60" s="1111">
        <v>0</v>
      </c>
      <c r="E60" s="1111">
        <v>0</v>
      </c>
      <c r="F60" s="1111">
        <v>0</v>
      </c>
      <c r="G60" s="1111">
        <f t="shared" si="0"/>
        <v>23131</v>
      </c>
      <c r="H60" s="1112">
        <v>247</v>
      </c>
      <c r="I60" s="1113">
        <f t="shared" si="1"/>
        <v>857.0035499999999</v>
      </c>
      <c r="J60" s="1113">
        <v>714.74790000000007</v>
      </c>
      <c r="K60" s="1113">
        <v>142.25</v>
      </c>
      <c r="L60" s="1111"/>
      <c r="M60" s="1111"/>
      <c r="N60" s="1111"/>
      <c r="O60" s="1111"/>
      <c r="P60" s="1111"/>
      <c r="Q60" s="1111"/>
      <c r="R60" s="1111"/>
      <c r="S60" s="1111">
        <v>150</v>
      </c>
      <c r="T60" s="1113">
        <f t="shared" si="2"/>
        <v>12.855053249999999</v>
      </c>
    </row>
    <row r="61" spans="1:20">
      <c r="A61" s="1091">
        <v>51</v>
      </c>
      <c r="B61" s="1097" t="s">
        <v>494</v>
      </c>
      <c r="C61" s="1111">
        <v>45106</v>
      </c>
      <c r="D61" s="1111">
        <v>181</v>
      </c>
      <c r="E61" s="1111">
        <v>0</v>
      </c>
      <c r="F61" s="1111">
        <v>941</v>
      </c>
      <c r="G61" s="1111">
        <f t="shared" si="0"/>
        <v>46228</v>
      </c>
      <c r="H61" s="1112">
        <v>247</v>
      </c>
      <c r="I61" s="1113">
        <f t="shared" si="1"/>
        <v>1712.7474</v>
      </c>
      <c r="J61" s="1113">
        <f>G61*41*0.15/1000</f>
        <v>284.30220000000003</v>
      </c>
      <c r="K61" s="1113">
        <f>G61*206*0.15/1000</f>
        <v>1428.4451999999999</v>
      </c>
      <c r="L61" s="1111"/>
      <c r="M61" s="1111"/>
      <c r="N61" s="1111"/>
      <c r="O61" s="1111"/>
      <c r="P61" s="1111"/>
      <c r="Q61" s="1111"/>
      <c r="R61" s="1111"/>
      <c r="S61" s="1111">
        <v>150</v>
      </c>
      <c r="T61" s="1113">
        <f t="shared" si="2"/>
        <v>25.691211000000003</v>
      </c>
    </row>
    <row r="62" spans="1:20">
      <c r="A62" s="1119" t="s">
        <v>9</v>
      </c>
      <c r="B62" s="1111"/>
      <c r="C62" s="1120">
        <f>SUM(C11:C61)</f>
        <v>1854091</v>
      </c>
      <c r="D62" s="1120">
        <f t="shared" ref="D62:R62" si="3">SUM(D11:D61)</f>
        <v>15421</v>
      </c>
      <c r="E62" s="1120">
        <f t="shared" si="3"/>
        <v>0</v>
      </c>
      <c r="F62" s="1120">
        <f t="shared" si="3"/>
        <v>17476</v>
      </c>
      <c r="G62" s="1120">
        <f t="shared" si="3"/>
        <v>1886988</v>
      </c>
      <c r="H62" s="1120">
        <v>247</v>
      </c>
      <c r="I62" s="1120">
        <f t="shared" si="3"/>
        <v>69912.905399999974</v>
      </c>
      <c r="J62" s="1121">
        <f t="shared" si="3"/>
        <v>25572.730549999997</v>
      </c>
      <c r="K62" s="1121">
        <f t="shared" si="3"/>
        <v>44340.181800000006</v>
      </c>
      <c r="L62" s="1120">
        <f t="shared" si="3"/>
        <v>0</v>
      </c>
      <c r="M62" s="1120">
        <f t="shared" si="3"/>
        <v>0</v>
      </c>
      <c r="N62" s="1120">
        <f t="shared" si="3"/>
        <v>0</v>
      </c>
      <c r="O62" s="1120">
        <f t="shared" si="3"/>
        <v>0</v>
      </c>
      <c r="P62" s="1120">
        <f t="shared" si="3"/>
        <v>0</v>
      </c>
      <c r="Q62" s="1120">
        <f t="shared" si="3"/>
        <v>0</v>
      </c>
      <c r="R62" s="1120">
        <f t="shared" si="3"/>
        <v>0</v>
      </c>
      <c r="S62" s="1111">
        <v>150</v>
      </c>
      <c r="T62" s="1121">
        <f t="shared" si="2"/>
        <v>1048.6935809999995</v>
      </c>
    </row>
    <row r="63" spans="1:20">
      <c r="A63" s="1122"/>
      <c r="B63" s="1122"/>
      <c r="C63" s="1122"/>
      <c r="D63" s="1122"/>
      <c r="E63" s="1122"/>
      <c r="F63" s="1122"/>
      <c r="G63" s="1122"/>
      <c r="H63" s="1122"/>
      <c r="I63" s="1095"/>
      <c r="J63" s="1095"/>
      <c r="K63" s="1095"/>
      <c r="L63" s="1095"/>
      <c r="M63" s="1095"/>
      <c r="N63" s="1095"/>
      <c r="O63" s="1095"/>
      <c r="P63" s="1095"/>
      <c r="Q63" s="1095"/>
      <c r="R63" s="1095"/>
      <c r="S63" s="1095"/>
      <c r="T63" s="1095"/>
    </row>
    <row r="64" spans="1:20">
      <c r="A64" s="1123" t="s">
        <v>608</v>
      </c>
      <c r="B64" s="1124"/>
      <c r="C64" s="1124"/>
      <c r="D64" s="1122"/>
      <c r="E64" s="1122"/>
      <c r="F64" s="1122"/>
      <c r="G64" s="1122"/>
      <c r="H64" s="1125"/>
      <c r="I64" s="1095"/>
      <c r="J64" s="1095"/>
      <c r="K64" s="1136">
        <f>K62/I62</f>
        <v>0.63422027086861732</v>
      </c>
      <c r="L64" s="1095"/>
      <c r="M64" s="1095"/>
      <c r="N64" s="1095"/>
      <c r="O64" s="1095"/>
      <c r="P64" s="1095"/>
      <c r="Q64" s="1095"/>
      <c r="R64" s="1095"/>
      <c r="S64" s="1095"/>
      <c r="T64" s="1095"/>
    </row>
    <row r="65" spans="1:20">
      <c r="A65" s="1126" t="s">
        <v>609</v>
      </c>
      <c r="B65" s="1126"/>
      <c r="C65" s="1126"/>
      <c r="I65" s="1095"/>
      <c r="J65" s="1095"/>
      <c r="K65" s="1095"/>
      <c r="L65" s="1095"/>
      <c r="M65" s="1095"/>
      <c r="N65" s="1095"/>
      <c r="O65" s="1095"/>
      <c r="P65" s="1095"/>
      <c r="Q65" s="1095"/>
      <c r="R65" s="1095"/>
      <c r="S65" s="1095"/>
      <c r="T65" s="1095"/>
    </row>
    <row r="66" spans="1:20">
      <c r="A66" s="1126" t="s">
        <v>610</v>
      </c>
      <c r="B66" s="1126"/>
      <c r="C66" s="1126"/>
      <c r="I66" s="1095"/>
      <c r="J66" s="1095"/>
      <c r="K66" s="1095"/>
      <c r="L66" s="1095"/>
      <c r="M66" s="1095"/>
      <c r="N66" s="1095"/>
      <c r="O66" s="1095"/>
      <c r="P66" s="1095"/>
      <c r="Q66" s="1095"/>
      <c r="R66" s="1095"/>
      <c r="S66" s="1095"/>
      <c r="T66" s="1095"/>
    </row>
    <row r="67" spans="1:20">
      <c r="A67" s="1126"/>
      <c r="B67" s="1126"/>
      <c r="C67" s="1126"/>
      <c r="I67" s="1095"/>
      <c r="J67" s="1095"/>
      <c r="K67" s="1095"/>
      <c r="L67" s="1095"/>
      <c r="M67" s="1095"/>
      <c r="N67" s="1095"/>
      <c r="O67" s="1095"/>
      <c r="P67" s="1095"/>
      <c r="Q67" s="1095"/>
      <c r="R67" s="1095"/>
      <c r="S67" s="1095"/>
      <c r="T67" s="1095"/>
    </row>
    <row r="68" spans="1:20">
      <c r="A68" s="1126"/>
      <c r="B68" s="1126"/>
      <c r="C68" s="1126"/>
      <c r="I68" s="1095"/>
      <c r="J68" s="1095"/>
      <c r="K68" s="1095"/>
      <c r="L68" s="1095"/>
      <c r="M68" s="1095"/>
      <c r="N68" s="1095"/>
      <c r="O68" s="1095"/>
      <c r="P68" s="1095"/>
      <c r="Q68" s="1095"/>
      <c r="R68" s="1095"/>
      <c r="S68" s="1095"/>
      <c r="T68" s="1095"/>
    </row>
    <row r="69" spans="1:20">
      <c r="A69" s="1126" t="s">
        <v>5</v>
      </c>
      <c r="H69" s="1126"/>
      <c r="I69" s="1095"/>
      <c r="J69" s="1126"/>
      <c r="K69" s="1126"/>
      <c r="L69" s="1126"/>
      <c r="M69" s="1126"/>
      <c r="N69" s="1126"/>
      <c r="O69" s="1126"/>
      <c r="P69" s="1126"/>
      <c r="Q69" s="1126" t="s">
        <v>6</v>
      </c>
      <c r="R69" s="1126"/>
      <c r="S69" s="1126"/>
      <c r="T69" s="1126"/>
    </row>
    <row r="70" spans="1:20" ht="12.75" customHeight="1">
      <c r="I70" s="1126"/>
      <c r="J70" s="1599" t="s">
        <v>7</v>
      </c>
      <c r="K70" s="1599"/>
      <c r="L70" s="1599"/>
      <c r="M70" s="1599"/>
      <c r="N70" s="1599"/>
      <c r="O70" s="1599"/>
      <c r="P70" s="1599"/>
      <c r="Q70" s="1599"/>
      <c r="R70" s="1599"/>
      <c r="S70" s="1599"/>
      <c r="T70" s="1599"/>
    </row>
    <row r="71" spans="1:20" ht="12.75" customHeight="1">
      <c r="I71" s="1599" t="s">
        <v>56</v>
      </c>
      <c r="J71" s="1599"/>
      <c r="K71" s="1599"/>
      <c r="L71" s="1599"/>
      <c r="M71" s="1599"/>
      <c r="N71" s="1599"/>
      <c r="O71" s="1599"/>
      <c r="P71" s="1599"/>
      <c r="Q71" s="1599"/>
      <c r="R71" s="1599"/>
      <c r="S71" s="1599"/>
      <c r="T71" s="1599"/>
    </row>
    <row r="72" spans="1:20">
      <c r="A72" s="1126"/>
      <c r="B72" s="1126"/>
      <c r="I72" s="1095"/>
      <c r="J72" s="1126"/>
      <c r="K72" s="1126"/>
      <c r="L72" s="1126"/>
      <c r="M72" s="1126"/>
      <c r="N72" s="1126"/>
      <c r="O72" s="1126"/>
      <c r="P72" s="1126"/>
      <c r="Q72" s="1126" t="s">
        <v>682</v>
      </c>
      <c r="R72" s="1126"/>
      <c r="S72" s="1126"/>
      <c r="T72" s="1126"/>
    </row>
    <row r="74" spans="1:20">
      <c r="A74" s="1600"/>
      <c r="B74" s="1600"/>
      <c r="C74" s="1600"/>
      <c r="D74" s="1600"/>
      <c r="E74" s="1600"/>
      <c r="F74" s="1600"/>
      <c r="G74" s="1600"/>
      <c r="H74" s="1600"/>
      <c r="I74" s="1600"/>
      <c r="J74" s="1600"/>
      <c r="K74" s="1600"/>
      <c r="L74" s="1600"/>
      <c r="M74" s="1600"/>
      <c r="N74" s="1600"/>
      <c r="O74" s="1600"/>
      <c r="P74" s="1600"/>
      <c r="Q74" s="1600"/>
      <c r="R74" s="1600"/>
      <c r="S74" s="1600"/>
      <c r="T74" s="1600"/>
    </row>
  </sheetData>
  <mergeCells count="18">
    <mergeCell ref="J70:T70"/>
    <mergeCell ref="I71:T71"/>
    <mergeCell ref="A74:T74"/>
    <mergeCell ref="A7:B7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S1:T1"/>
    <mergeCell ref="A2:T2"/>
    <mergeCell ref="A3:T3"/>
    <mergeCell ref="A4:T5"/>
  </mergeCells>
  <printOptions horizontalCentered="1"/>
  <pageMargins left="0.16" right="0.15" top="0.23622047244094499" bottom="0" header="0.2" footer="0.31496062992126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P74"/>
  <sheetViews>
    <sheetView view="pageBreakPreview" zoomScale="115" zoomScaleNormal="70" zoomScaleSheetLayoutView="115" workbookViewId="0">
      <pane ySplit="10" topLeftCell="A50" activePane="bottomLeft" state="frozen"/>
      <selection pane="bottomLeft" activeCell="G75" sqref="G75"/>
    </sheetView>
  </sheetViews>
  <sheetFormatPr defaultColWidth="9.140625" defaultRowHeight="12.75"/>
  <cols>
    <col min="1" max="1" width="5.5703125" style="1095" customWidth="1"/>
    <col min="2" max="2" width="11.5703125" style="1095" customWidth="1"/>
    <col min="3" max="3" width="10.28515625" style="1095" customWidth="1"/>
    <col min="4" max="4" width="12.85546875" style="1095" customWidth="1"/>
    <col min="5" max="5" width="8.7109375" style="1105" customWidth="1"/>
    <col min="6" max="6" width="6.5703125" style="1105" bestFit="1" customWidth="1"/>
    <col min="7" max="7" width="6.85546875" style="1105" bestFit="1" customWidth="1"/>
    <col min="8" max="8" width="8.140625" style="1105" customWidth="1"/>
    <col min="9" max="9" width="5.5703125" style="1105" bestFit="1" customWidth="1"/>
    <col min="10" max="11" width="7.5703125" style="1105" bestFit="1" customWidth="1"/>
    <col min="12" max="12" width="8" style="1105" customWidth="1"/>
    <col min="13" max="14" width="7.5703125" style="1105" bestFit="1" customWidth="1"/>
    <col min="15" max="15" width="9.140625" style="1095"/>
    <col min="16" max="16" width="12.42578125" style="1095" customWidth="1"/>
    <col min="17" max="16384" width="9.140625" style="1105"/>
  </cols>
  <sheetData>
    <row r="1" spans="1:16" ht="12.75" customHeight="1">
      <c r="D1" s="1594"/>
      <c r="E1" s="1594"/>
      <c r="F1" s="1095"/>
      <c r="G1" s="1095"/>
      <c r="H1" s="1095"/>
      <c r="I1" s="1095"/>
      <c r="J1" s="1095"/>
      <c r="K1" s="1095"/>
      <c r="L1" s="1095"/>
      <c r="M1" s="1595" t="s">
        <v>728</v>
      </c>
      <c r="N1" s="1595"/>
    </row>
    <row r="2" spans="1:16" ht="15.75">
      <c r="A2" s="1596" t="s">
        <v>0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</row>
    <row r="3" spans="1:16" ht="18">
      <c r="A3" s="1597" t="s">
        <v>507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</row>
    <row r="4" spans="1:16" ht="12.75" customHeight="1">
      <c r="A4" s="1598" t="s">
        <v>729</v>
      </c>
      <c r="B4" s="1598"/>
      <c r="C4" s="1598"/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598"/>
    </row>
    <row r="5" spans="1:16" s="1106" customFormat="1" ht="7.5" customHeight="1">
      <c r="A5" s="1598"/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128"/>
      <c r="P5" s="1128"/>
    </row>
    <row r="6" spans="1:16">
      <c r="A6" s="1593"/>
      <c r="B6" s="1593"/>
      <c r="C6" s="1593"/>
      <c r="D6" s="1593"/>
      <c r="E6" s="1593"/>
      <c r="F6" s="1593"/>
      <c r="G6" s="1593"/>
      <c r="H6" s="1593"/>
      <c r="I6" s="1593"/>
      <c r="J6" s="1593"/>
      <c r="K6" s="1593"/>
      <c r="L6" s="1593"/>
      <c r="M6" s="1593"/>
      <c r="N6" s="1593"/>
    </row>
    <row r="7" spans="1:16">
      <c r="A7" s="1601" t="s">
        <v>96</v>
      </c>
      <c r="B7" s="1601"/>
      <c r="D7" s="1107"/>
      <c r="E7" s="1095"/>
      <c r="F7" s="1095"/>
      <c r="G7" s="1095"/>
      <c r="H7" s="1602"/>
      <c r="I7" s="1602"/>
      <c r="J7" s="1602"/>
      <c r="K7" s="1602"/>
      <c r="L7" s="1602"/>
      <c r="M7" s="1602"/>
      <c r="N7" s="1602"/>
    </row>
    <row r="8" spans="1:16" ht="39" customHeight="1">
      <c r="A8" s="1517" t="s">
        <v>1</v>
      </c>
      <c r="B8" s="1517" t="s">
        <v>2</v>
      </c>
      <c r="C8" s="1609" t="s">
        <v>712</v>
      </c>
      <c r="D8" s="1606" t="s">
        <v>713</v>
      </c>
      <c r="E8" s="1603" t="s">
        <v>714</v>
      </c>
      <c r="F8" s="1604"/>
      <c r="G8" s="1604"/>
      <c r="H8" s="1605"/>
      <c r="I8" s="1517" t="s">
        <v>715</v>
      </c>
      <c r="J8" s="1517"/>
      <c r="K8" s="1517"/>
      <c r="L8" s="1517"/>
      <c r="M8" s="1517"/>
      <c r="N8" s="1517"/>
      <c r="O8" s="1608" t="s">
        <v>716</v>
      </c>
      <c r="P8" s="1608"/>
    </row>
    <row r="9" spans="1:16" ht="44.45" customHeight="1">
      <c r="A9" s="1517"/>
      <c r="B9" s="1517"/>
      <c r="C9" s="1610"/>
      <c r="D9" s="1607"/>
      <c r="E9" s="898" t="s">
        <v>57</v>
      </c>
      <c r="F9" s="898" t="s">
        <v>12</v>
      </c>
      <c r="G9" s="898" t="s">
        <v>30</v>
      </c>
      <c r="H9" s="898" t="s">
        <v>718</v>
      </c>
      <c r="I9" s="898" t="s">
        <v>9</v>
      </c>
      <c r="J9" s="898" t="s">
        <v>719</v>
      </c>
      <c r="K9" s="898" t="s">
        <v>720</v>
      </c>
      <c r="L9" s="898" t="s">
        <v>721</v>
      </c>
      <c r="M9" s="898" t="s">
        <v>722</v>
      </c>
      <c r="N9" s="898" t="s">
        <v>723</v>
      </c>
      <c r="O9" s="898" t="s">
        <v>724</v>
      </c>
      <c r="P9" s="898" t="s">
        <v>725</v>
      </c>
    </row>
    <row r="10" spans="1:16" s="1127" customFormat="1">
      <c r="A10" s="1109">
        <v>1</v>
      </c>
      <c r="B10" s="1109">
        <v>2</v>
      </c>
      <c r="C10" s="1109">
        <v>3</v>
      </c>
      <c r="D10" s="1109">
        <v>4</v>
      </c>
      <c r="E10" s="1109">
        <v>5</v>
      </c>
      <c r="F10" s="1109">
        <v>6</v>
      </c>
      <c r="G10" s="1109">
        <v>7</v>
      </c>
      <c r="H10" s="1109">
        <v>8</v>
      </c>
      <c r="I10" s="1109">
        <v>9</v>
      </c>
      <c r="J10" s="1109">
        <v>10</v>
      </c>
      <c r="K10" s="1109">
        <v>11</v>
      </c>
      <c r="L10" s="1109">
        <v>12</v>
      </c>
      <c r="M10" s="1109">
        <v>13</v>
      </c>
      <c r="N10" s="1109">
        <v>14</v>
      </c>
      <c r="O10" s="1109">
        <v>15</v>
      </c>
      <c r="P10" s="1109">
        <v>16</v>
      </c>
    </row>
    <row r="11" spans="1:16">
      <c r="A11" s="1091">
        <v>1</v>
      </c>
      <c r="B11" s="1097" t="s">
        <v>501</v>
      </c>
      <c r="C11" s="1111">
        <v>0</v>
      </c>
      <c r="D11" s="1112">
        <v>314</v>
      </c>
      <c r="E11" s="1113">
        <f t="shared" ref="E11:E61" si="0">C11*314*0.15/1000</f>
        <v>0</v>
      </c>
      <c r="F11" s="1113">
        <f t="shared" ref="F11:F28" si="1">C11*50*0.15/1000</f>
        <v>0</v>
      </c>
      <c r="G11" s="1113">
        <f t="shared" ref="G11:G28" si="2">C11*264*0.15/1000</f>
        <v>0</v>
      </c>
      <c r="H11" s="1111">
        <v>0</v>
      </c>
      <c r="I11" s="1111">
        <v>0</v>
      </c>
      <c r="J11" s="1111">
        <v>0</v>
      </c>
      <c r="K11" s="1111">
        <v>0</v>
      </c>
      <c r="L11" s="1111">
        <v>0</v>
      </c>
      <c r="M11" s="1111">
        <v>0</v>
      </c>
      <c r="N11" s="1111">
        <v>0</v>
      </c>
      <c r="O11" s="1111">
        <v>150</v>
      </c>
      <c r="P11" s="1113">
        <f>E11*1500/100000</f>
        <v>0</v>
      </c>
    </row>
    <row r="12" spans="1:16">
      <c r="A12" s="1091">
        <v>2</v>
      </c>
      <c r="B12" s="1097" t="s">
        <v>445</v>
      </c>
      <c r="C12" s="1111">
        <v>0</v>
      </c>
      <c r="D12" s="1112">
        <v>314</v>
      </c>
      <c r="E12" s="1113">
        <f t="shared" si="0"/>
        <v>0</v>
      </c>
      <c r="F12" s="1113">
        <f t="shared" si="1"/>
        <v>0</v>
      </c>
      <c r="G12" s="1113">
        <f t="shared" si="2"/>
        <v>0</v>
      </c>
      <c r="H12" s="1111">
        <v>0</v>
      </c>
      <c r="I12" s="1111">
        <v>0</v>
      </c>
      <c r="J12" s="1111">
        <v>0</v>
      </c>
      <c r="K12" s="1111">
        <v>0</v>
      </c>
      <c r="L12" s="1111">
        <v>0</v>
      </c>
      <c r="M12" s="1111">
        <v>0</v>
      </c>
      <c r="N12" s="1111">
        <v>0</v>
      </c>
      <c r="O12" s="1111">
        <v>150</v>
      </c>
      <c r="P12" s="1113">
        <f t="shared" ref="P12:P62" si="3">E12*1500/100000</f>
        <v>0</v>
      </c>
    </row>
    <row r="13" spans="1:16">
      <c r="A13" s="1091">
        <v>3</v>
      </c>
      <c r="B13" s="1097" t="s">
        <v>497</v>
      </c>
      <c r="C13" s="1111">
        <v>0</v>
      </c>
      <c r="D13" s="1112">
        <v>314</v>
      </c>
      <c r="E13" s="1113">
        <f t="shared" si="0"/>
        <v>0</v>
      </c>
      <c r="F13" s="1113">
        <f t="shared" si="1"/>
        <v>0</v>
      </c>
      <c r="G13" s="1113">
        <f t="shared" si="2"/>
        <v>0</v>
      </c>
      <c r="H13" s="1111">
        <v>0</v>
      </c>
      <c r="I13" s="1111">
        <v>0</v>
      </c>
      <c r="J13" s="1111">
        <v>0</v>
      </c>
      <c r="K13" s="1111">
        <v>0</v>
      </c>
      <c r="L13" s="1111">
        <v>0</v>
      </c>
      <c r="M13" s="1111">
        <v>0</v>
      </c>
      <c r="N13" s="1111">
        <v>0</v>
      </c>
      <c r="O13" s="1111">
        <v>150</v>
      </c>
      <c r="P13" s="1113">
        <f t="shared" si="3"/>
        <v>0</v>
      </c>
    </row>
    <row r="14" spans="1:16" s="1095" customFormat="1">
      <c r="A14" s="1091">
        <v>4</v>
      </c>
      <c r="B14" s="1097" t="s">
        <v>447</v>
      </c>
      <c r="C14" s="1111">
        <v>0</v>
      </c>
      <c r="D14" s="1112">
        <v>314</v>
      </c>
      <c r="E14" s="1113">
        <f t="shared" si="0"/>
        <v>0</v>
      </c>
      <c r="F14" s="1113">
        <f t="shared" si="1"/>
        <v>0</v>
      </c>
      <c r="G14" s="1113">
        <f t="shared" si="2"/>
        <v>0</v>
      </c>
      <c r="H14" s="1111">
        <v>0</v>
      </c>
      <c r="I14" s="1111">
        <v>0</v>
      </c>
      <c r="J14" s="1111">
        <v>0</v>
      </c>
      <c r="K14" s="1111">
        <v>0</v>
      </c>
      <c r="L14" s="1111">
        <v>0</v>
      </c>
      <c r="M14" s="1111">
        <v>0</v>
      </c>
      <c r="N14" s="1111">
        <v>0</v>
      </c>
      <c r="O14" s="1111">
        <v>150</v>
      </c>
      <c r="P14" s="1113">
        <f t="shared" si="3"/>
        <v>0</v>
      </c>
    </row>
    <row r="15" spans="1:16">
      <c r="A15" s="1091">
        <v>5</v>
      </c>
      <c r="B15" s="1097" t="s">
        <v>448</v>
      </c>
      <c r="C15" s="1111">
        <v>733</v>
      </c>
      <c r="D15" s="1112">
        <v>314</v>
      </c>
      <c r="E15" s="1113">
        <f t="shared" si="0"/>
        <v>34.524299999999997</v>
      </c>
      <c r="F15" s="1113">
        <f t="shared" si="1"/>
        <v>5.4974999999999996</v>
      </c>
      <c r="G15" s="1113">
        <f t="shared" si="2"/>
        <v>29.026799999999998</v>
      </c>
      <c r="H15" s="1111">
        <v>0</v>
      </c>
      <c r="I15" s="1111">
        <v>0</v>
      </c>
      <c r="J15" s="1111">
        <v>0</v>
      </c>
      <c r="K15" s="1111">
        <v>0</v>
      </c>
      <c r="L15" s="1111">
        <v>0</v>
      </c>
      <c r="M15" s="1111">
        <v>0</v>
      </c>
      <c r="N15" s="1111">
        <v>0</v>
      </c>
      <c r="O15" s="1111">
        <v>150</v>
      </c>
      <c r="P15" s="1113">
        <f t="shared" si="3"/>
        <v>0.51786449999999995</v>
      </c>
    </row>
    <row r="16" spans="1:16">
      <c r="A16" s="1091">
        <v>6</v>
      </c>
      <c r="B16" s="1097" t="s">
        <v>449</v>
      </c>
      <c r="C16" s="1111">
        <v>0</v>
      </c>
      <c r="D16" s="1112">
        <v>314</v>
      </c>
      <c r="E16" s="1113">
        <f t="shared" si="0"/>
        <v>0</v>
      </c>
      <c r="F16" s="1113">
        <f t="shared" si="1"/>
        <v>0</v>
      </c>
      <c r="G16" s="1113">
        <f t="shared" si="2"/>
        <v>0</v>
      </c>
      <c r="H16" s="1111">
        <v>0</v>
      </c>
      <c r="I16" s="1111">
        <v>0</v>
      </c>
      <c r="J16" s="1111">
        <v>0</v>
      </c>
      <c r="K16" s="1111">
        <v>0</v>
      </c>
      <c r="L16" s="1111">
        <v>0</v>
      </c>
      <c r="M16" s="1111">
        <v>0</v>
      </c>
      <c r="N16" s="1111">
        <v>0</v>
      </c>
      <c r="O16" s="1111">
        <v>150</v>
      </c>
      <c r="P16" s="1113">
        <f t="shared" si="3"/>
        <v>0</v>
      </c>
    </row>
    <row r="17" spans="1:16">
      <c r="A17" s="1091">
        <v>7</v>
      </c>
      <c r="B17" s="1097" t="s">
        <v>450</v>
      </c>
      <c r="C17" s="1111">
        <v>0</v>
      </c>
      <c r="D17" s="1112">
        <v>314</v>
      </c>
      <c r="E17" s="1113">
        <f t="shared" si="0"/>
        <v>0</v>
      </c>
      <c r="F17" s="1113">
        <f t="shared" si="1"/>
        <v>0</v>
      </c>
      <c r="G17" s="1113">
        <f t="shared" si="2"/>
        <v>0</v>
      </c>
      <c r="H17" s="1111">
        <v>0</v>
      </c>
      <c r="I17" s="1111">
        <v>0</v>
      </c>
      <c r="J17" s="1111">
        <v>0</v>
      </c>
      <c r="K17" s="1111">
        <v>0</v>
      </c>
      <c r="L17" s="1111">
        <v>0</v>
      </c>
      <c r="M17" s="1111">
        <v>0</v>
      </c>
      <c r="N17" s="1111">
        <v>0</v>
      </c>
      <c r="O17" s="1111">
        <v>150</v>
      </c>
      <c r="P17" s="1113">
        <f t="shared" si="3"/>
        <v>0</v>
      </c>
    </row>
    <row r="18" spans="1:16">
      <c r="A18" s="1091">
        <v>8</v>
      </c>
      <c r="B18" s="1097" t="s">
        <v>451</v>
      </c>
      <c r="C18" s="1111">
        <v>0</v>
      </c>
      <c r="D18" s="1112">
        <v>314</v>
      </c>
      <c r="E18" s="1113">
        <f t="shared" si="0"/>
        <v>0</v>
      </c>
      <c r="F18" s="1113">
        <f t="shared" si="1"/>
        <v>0</v>
      </c>
      <c r="G18" s="1113">
        <f t="shared" si="2"/>
        <v>0</v>
      </c>
      <c r="H18" s="1111">
        <v>0</v>
      </c>
      <c r="I18" s="1111">
        <v>0</v>
      </c>
      <c r="J18" s="1111">
        <v>0</v>
      </c>
      <c r="K18" s="1111">
        <v>0</v>
      </c>
      <c r="L18" s="1111">
        <v>0</v>
      </c>
      <c r="M18" s="1111">
        <v>0</v>
      </c>
      <c r="N18" s="1111">
        <v>0</v>
      </c>
      <c r="O18" s="1111">
        <v>150</v>
      </c>
      <c r="P18" s="1113">
        <f t="shared" si="3"/>
        <v>0</v>
      </c>
    </row>
    <row r="19" spans="1:16">
      <c r="A19" s="1091">
        <v>9</v>
      </c>
      <c r="B19" s="1097" t="s">
        <v>452</v>
      </c>
      <c r="C19" s="1111">
        <v>0</v>
      </c>
      <c r="D19" s="1112">
        <v>314</v>
      </c>
      <c r="E19" s="1113">
        <f t="shared" si="0"/>
        <v>0</v>
      </c>
      <c r="F19" s="1113">
        <f t="shared" si="1"/>
        <v>0</v>
      </c>
      <c r="G19" s="1113">
        <f t="shared" si="2"/>
        <v>0</v>
      </c>
      <c r="H19" s="1111">
        <v>0</v>
      </c>
      <c r="I19" s="1111">
        <v>0</v>
      </c>
      <c r="J19" s="1111">
        <v>0</v>
      </c>
      <c r="K19" s="1111">
        <v>0</v>
      </c>
      <c r="L19" s="1111">
        <v>0</v>
      </c>
      <c r="M19" s="1111">
        <v>0</v>
      </c>
      <c r="N19" s="1111">
        <v>0</v>
      </c>
      <c r="O19" s="1111">
        <v>150</v>
      </c>
      <c r="P19" s="1113">
        <f t="shared" si="3"/>
        <v>0</v>
      </c>
    </row>
    <row r="20" spans="1:16">
      <c r="A20" s="1091">
        <v>10</v>
      </c>
      <c r="B20" s="1097" t="s">
        <v>453</v>
      </c>
      <c r="C20" s="1111">
        <v>0</v>
      </c>
      <c r="D20" s="1112">
        <v>314</v>
      </c>
      <c r="E20" s="1113">
        <f t="shared" si="0"/>
        <v>0</v>
      </c>
      <c r="F20" s="1113">
        <f t="shared" si="1"/>
        <v>0</v>
      </c>
      <c r="G20" s="1113">
        <f t="shared" si="2"/>
        <v>0</v>
      </c>
      <c r="H20" s="1111">
        <v>0</v>
      </c>
      <c r="I20" s="1111">
        <v>0</v>
      </c>
      <c r="J20" s="1111">
        <v>0</v>
      </c>
      <c r="K20" s="1111">
        <v>0</v>
      </c>
      <c r="L20" s="1111">
        <v>0</v>
      </c>
      <c r="M20" s="1111">
        <v>0</v>
      </c>
      <c r="N20" s="1111">
        <v>0</v>
      </c>
      <c r="O20" s="1111">
        <v>150</v>
      </c>
      <c r="P20" s="1113">
        <f t="shared" si="3"/>
        <v>0</v>
      </c>
    </row>
    <row r="21" spans="1:16">
      <c r="A21" s="1091">
        <v>11</v>
      </c>
      <c r="B21" s="1097" t="s">
        <v>454</v>
      </c>
      <c r="C21" s="1111">
        <v>0</v>
      </c>
      <c r="D21" s="1112">
        <v>314</v>
      </c>
      <c r="E21" s="1113">
        <f t="shared" si="0"/>
        <v>0</v>
      </c>
      <c r="F21" s="1113">
        <f t="shared" si="1"/>
        <v>0</v>
      </c>
      <c r="G21" s="1113">
        <f t="shared" si="2"/>
        <v>0</v>
      </c>
      <c r="H21" s="1111">
        <v>0</v>
      </c>
      <c r="I21" s="1111">
        <v>0</v>
      </c>
      <c r="J21" s="1111">
        <v>0</v>
      </c>
      <c r="K21" s="1111">
        <v>0</v>
      </c>
      <c r="L21" s="1111">
        <v>0</v>
      </c>
      <c r="M21" s="1111">
        <v>0</v>
      </c>
      <c r="N21" s="1111">
        <v>0</v>
      </c>
      <c r="O21" s="1111">
        <v>150</v>
      </c>
      <c r="P21" s="1113">
        <f t="shared" si="3"/>
        <v>0</v>
      </c>
    </row>
    <row r="22" spans="1:16">
      <c r="A22" s="1091">
        <v>12</v>
      </c>
      <c r="B22" s="1097" t="s">
        <v>455</v>
      </c>
      <c r="C22" s="1111">
        <v>0</v>
      </c>
      <c r="D22" s="1112">
        <v>314</v>
      </c>
      <c r="E22" s="1113">
        <f t="shared" si="0"/>
        <v>0</v>
      </c>
      <c r="F22" s="1113">
        <f t="shared" si="1"/>
        <v>0</v>
      </c>
      <c r="G22" s="1113">
        <f t="shared" si="2"/>
        <v>0</v>
      </c>
      <c r="H22" s="1111">
        <v>0</v>
      </c>
      <c r="I22" s="1111">
        <v>0</v>
      </c>
      <c r="J22" s="1111">
        <v>0</v>
      </c>
      <c r="K22" s="1111">
        <v>0</v>
      </c>
      <c r="L22" s="1111">
        <v>0</v>
      </c>
      <c r="M22" s="1111">
        <v>0</v>
      </c>
      <c r="N22" s="1111">
        <v>0</v>
      </c>
      <c r="O22" s="1111">
        <v>150</v>
      </c>
      <c r="P22" s="1113">
        <f t="shared" si="3"/>
        <v>0</v>
      </c>
    </row>
    <row r="23" spans="1:16">
      <c r="A23" s="1091">
        <v>13</v>
      </c>
      <c r="B23" s="1097" t="s">
        <v>456</v>
      </c>
      <c r="C23" s="1111">
        <v>0</v>
      </c>
      <c r="D23" s="1112">
        <v>314</v>
      </c>
      <c r="E23" s="1113">
        <f t="shared" si="0"/>
        <v>0</v>
      </c>
      <c r="F23" s="1113">
        <f t="shared" si="1"/>
        <v>0</v>
      </c>
      <c r="G23" s="1113">
        <f t="shared" si="2"/>
        <v>0</v>
      </c>
      <c r="H23" s="1111">
        <v>0</v>
      </c>
      <c r="I23" s="1111">
        <v>0</v>
      </c>
      <c r="J23" s="1111">
        <v>0</v>
      </c>
      <c r="K23" s="1111">
        <v>0</v>
      </c>
      <c r="L23" s="1111">
        <v>0</v>
      </c>
      <c r="M23" s="1111">
        <v>0</v>
      </c>
      <c r="N23" s="1111">
        <v>0</v>
      </c>
      <c r="O23" s="1111">
        <v>150</v>
      </c>
      <c r="P23" s="1113">
        <f t="shared" si="3"/>
        <v>0</v>
      </c>
    </row>
    <row r="24" spans="1:16">
      <c r="A24" s="1091">
        <v>14</v>
      </c>
      <c r="B24" s="1097" t="s">
        <v>457</v>
      </c>
      <c r="C24" s="1111">
        <v>0</v>
      </c>
      <c r="D24" s="1112">
        <v>314</v>
      </c>
      <c r="E24" s="1113">
        <f t="shared" si="0"/>
        <v>0</v>
      </c>
      <c r="F24" s="1113">
        <f t="shared" si="1"/>
        <v>0</v>
      </c>
      <c r="G24" s="1113">
        <f t="shared" si="2"/>
        <v>0</v>
      </c>
      <c r="H24" s="1111">
        <v>0</v>
      </c>
      <c r="I24" s="1111">
        <v>0</v>
      </c>
      <c r="J24" s="1111">
        <v>0</v>
      </c>
      <c r="K24" s="1111">
        <v>0</v>
      </c>
      <c r="L24" s="1111">
        <v>0</v>
      </c>
      <c r="M24" s="1111">
        <v>0</v>
      </c>
      <c r="N24" s="1111">
        <v>0</v>
      </c>
      <c r="O24" s="1111">
        <v>150</v>
      </c>
      <c r="P24" s="1113">
        <f t="shared" si="3"/>
        <v>0</v>
      </c>
    </row>
    <row r="25" spans="1:16">
      <c r="A25" s="1091">
        <v>15</v>
      </c>
      <c r="B25" s="1097" t="s">
        <v>458</v>
      </c>
      <c r="C25" s="1111">
        <v>0</v>
      </c>
      <c r="D25" s="1112">
        <v>314</v>
      </c>
      <c r="E25" s="1113">
        <f t="shared" si="0"/>
        <v>0</v>
      </c>
      <c r="F25" s="1113">
        <f t="shared" si="1"/>
        <v>0</v>
      </c>
      <c r="G25" s="1113">
        <f t="shared" si="2"/>
        <v>0</v>
      </c>
      <c r="H25" s="1111">
        <v>0</v>
      </c>
      <c r="I25" s="1111">
        <v>0</v>
      </c>
      <c r="J25" s="1111">
        <v>0</v>
      </c>
      <c r="K25" s="1111">
        <v>0</v>
      </c>
      <c r="L25" s="1111">
        <v>0</v>
      </c>
      <c r="M25" s="1111">
        <v>0</v>
      </c>
      <c r="N25" s="1111">
        <v>0</v>
      </c>
      <c r="O25" s="1111">
        <v>150</v>
      </c>
      <c r="P25" s="1113">
        <f t="shared" si="3"/>
        <v>0</v>
      </c>
    </row>
    <row r="26" spans="1:16">
      <c r="A26" s="1091">
        <v>16</v>
      </c>
      <c r="B26" s="1097" t="s">
        <v>459</v>
      </c>
      <c r="C26" s="1111">
        <v>0</v>
      </c>
      <c r="D26" s="1112">
        <v>314</v>
      </c>
      <c r="E26" s="1113">
        <f t="shared" si="0"/>
        <v>0</v>
      </c>
      <c r="F26" s="1113">
        <f t="shared" si="1"/>
        <v>0</v>
      </c>
      <c r="G26" s="1113">
        <f t="shared" si="2"/>
        <v>0</v>
      </c>
      <c r="H26" s="1111">
        <v>0</v>
      </c>
      <c r="I26" s="1111">
        <v>0</v>
      </c>
      <c r="J26" s="1111">
        <v>0</v>
      </c>
      <c r="K26" s="1111">
        <v>0</v>
      </c>
      <c r="L26" s="1111">
        <v>0</v>
      </c>
      <c r="M26" s="1111">
        <v>0</v>
      </c>
      <c r="N26" s="1111">
        <v>0</v>
      </c>
      <c r="O26" s="1111">
        <v>150</v>
      </c>
      <c r="P26" s="1113">
        <f t="shared" si="3"/>
        <v>0</v>
      </c>
    </row>
    <row r="27" spans="1:16">
      <c r="A27" s="1091">
        <v>17</v>
      </c>
      <c r="B27" s="1097" t="s">
        <v>460</v>
      </c>
      <c r="C27" s="1111">
        <v>0</v>
      </c>
      <c r="D27" s="1112">
        <v>314</v>
      </c>
      <c r="E27" s="1113">
        <f t="shared" si="0"/>
        <v>0</v>
      </c>
      <c r="F27" s="1113">
        <f t="shared" si="1"/>
        <v>0</v>
      </c>
      <c r="G27" s="1113">
        <f t="shared" si="2"/>
        <v>0</v>
      </c>
      <c r="H27" s="1111">
        <v>0</v>
      </c>
      <c r="I27" s="1111">
        <v>0</v>
      </c>
      <c r="J27" s="1111">
        <v>0</v>
      </c>
      <c r="K27" s="1111">
        <v>0</v>
      </c>
      <c r="L27" s="1111">
        <v>0</v>
      </c>
      <c r="M27" s="1111">
        <v>0</v>
      </c>
      <c r="N27" s="1111">
        <v>0</v>
      </c>
      <c r="O27" s="1111">
        <v>150</v>
      </c>
      <c r="P27" s="1113">
        <f t="shared" si="3"/>
        <v>0</v>
      </c>
    </row>
    <row r="28" spans="1:16">
      <c r="A28" s="1091">
        <v>18</v>
      </c>
      <c r="B28" s="1097" t="s">
        <v>461</v>
      </c>
      <c r="C28" s="1111">
        <v>0</v>
      </c>
      <c r="D28" s="1112">
        <v>314</v>
      </c>
      <c r="E28" s="1113">
        <f t="shared" si="0"/>
        <v>0</v>
      </c>
      <c r="F28" s="1113">
        <f t="shared" si="1"/>
        <v>0</v>
      </c>
      <c r="G28" s="1113">
        <f t="shared" si="2"/>
        <v>0</v>
      </c>
      <c r="H28" s="1111">
        <v>0</v>
      </c>
      <c r="I28" s="1111">
        <v>0</v>
      </c>
      <c r="J28" s="1111">
        <v>0</v>
      </c>
      <c r="K28" s="1111">
        <v>0</v>
      </c>
      <c r="L28" s="1111">
        <v>0</v>
      </c>
      <c r="M28" s="1111">
        <v>0</v>
      </c>
      <c r="N28" s="1111">
        <v>0</v>
      </c>
      <c r="O28" s="1111">
        <v>150</v>
      </c>
      <c r="P28" s="1113">
        <f t="shared" si="3"/>
        <v>0</v>
      </c>
    </row>
    <row r="29" spans="1:16" s="1117" customFormat="1">
      <c r="A29" s="1091">
        <v>19</v>
      </c>
      <c r="B29" s="1097" t="s">
        <v>462</v>
      </c>
      <c r="C29" s="1111">
        <v>1033</v>
      </c>
      <c r="D29" s="1112">
        <v>314</v>
      </c>
      <c r="E29" s="1113">
        <f t="shared" si="0"/>
        <v>48.654299999999992</v>
      </c>
      <c r="F29" s="1113">
        <v>24.32</v>
      </c>
      <c r="G29" s="1113">
        <v>24.33</v>
      </c>
      <c r="H29" s="1111">
        <v>0</v>
      </c>
      <c r="I29" s="1111">
        <v>0</v>
      </c>
      <c r="J29" s="1111">
        <v>0</v>
      </c>
      <c r="K29" s="1111">
        <v>0</v>
      </c>
      <c r="L29" s="1111">
        <v>0</v>
      </c>
      <c r="M29" s="1111">
        <v>0</v>
      </c>
      <c r="N29" s="1111">
        <v>0</v>
      </c>
      <c r="O29" s="1111">
        <v>150</v>
      </c>
      <c r="P29" s="1113">
        <f t="shared" si="3"/>
        <v>0.72981449999999981</v>
      </c>
    </row>
    <row r="30" spans="1:16">
      <c r="A30" s="1091">
        <v>20</v>
      </c>
      <c r="B30" s="1097" t="s">
        <v>463</v>
      </c>
      <c r="C30" s="1111">
        <v>0</v>
      </c>
      <c r="D30" s="1112">
        <v>314</v>
      </c>
      <c r="E30" s="1113">
        <f t="shared" si="0"/>
        <v>0</v>
      </c>
      <c r="F30" s="1113">
        <f>C30*50*0.15/1000</f>
        <v>0</v>
      </c>
      <c r="G30" s="1113">
        <f>C30*264*0.15/1000</f>
        <v>0</v>
      </c>
      <c r="H30" s="1111">
        <v>0</v>
      </c>
      <c r="I30" s="1111">
        <v>0</v>
      </c>
      <c r="J30" s="1111">
        <v>0</v>
      </c>
      <c r="K30" s="1111">
        <v>0</v>
      </c>
      <c r="L30" s="1111">
        <v>0</v>
      </c>
      <c r="M30" s="1111">
        <v>0</v>
      </c>
      <c r="N30" s="1111">
        <v>0</v>
      </c>
      <c r="O30" s="1111">
        <v>150</v>
      </c>
      <c r="P30" s="1113">
        <f t="shared" si="3"/>
        <v>0</v>
      </c>
    </row>
    <row r="31" spans="1:16" ht="25.5">
      <c r="A31" s="1091">
        <v>21</v>
      </c>
      <c r="B31" s="1097" t="s">
        <v>464</v>
      </c>
      <c r="C31" s="1111">
        <v>0</v>
      </c>
      <c r="D31" s="1112">
        <v>314</v>
      </c>
      <c r="E31" s="1113">
        <f t="shared" si="0"/>
        <v>0</v>
      </c>
      <c r="F31" s="1113">
        <f>C31*50*0.15/1000</f>
        <v>0</v>
      </c>
      <c r="G31" s="1113">
        <f>C31*264*0.15/1000</f>
        <v>0</v>
      </c>
      <c r="H31" s="1111">
        <v>0</v>
      </c>
      <c r="I31" s="1111">
        <v>0</v>
      </c>
      <c r="J31" s="1111">
        <v>0</v>
      </c>
      <c r="K31" s="1111">
        <v>0</v>
      </c>
      <c r="L31" s="1111">
        <v>0</v>
      </c>
      <c r="M31" s="1111">
        <v>0</v>
      </c>
      <c r="N31" s="1111">
        <v>0</v>
      </c>
      <c r="O31" s="1111">
        <v>150</v>
      </c>
      <c r="P31" s="1113">
        <f t="shared" si="3"/>
        <v>0</v>
      </c>
    </row>
    <row r="32" spans="1:16">
      <c r="A32" s="1091">
        <v>22</v>
      </c>
      <c r="B32" s="1097" t="s">
        <v>465</v>
      </c>
      <c r="C32" s="1111">
        <v>0</v>
      </c>
      <c r="D32" s="1112">
        <v>314</v>
      </c>
      <c r="E32" s="1113">
        <f t="shared" si="0"/>
        <v>0</v>
      </c>
      <c r="F32" s="1113">
        <f>C32*50*0.15/1000</f>
        <v>0</v>
      </c>
      <c r="G32" s="1113">
        <f>C32*264*0.15/1000</f>
        <v>0</v>
      </c>
      <c r="H32" s="1111">
        <v>0</v>
      </c>
      <c r="I32" s="1111">
        <v>0</v>
      </c>
      <c r="J32" s="1111">
        <v>0</v>
      </c>
      <c r="K32" s="1111">
        <v>0</v>
      </c>
      <c r="L32" s="1111">
        <v>0</v>
      </c>
      <c r="M32" s="1111">
        <v>0</v>
      </c>
      <c r="N32" s="1111">
        <v>0</v>
      </c>
      <c r="O32" s="1111">
        <v>150</v>
      </c>
      <c r="P32" s="1113">
        <f t="shared" si="3"/>
        <v>0</v>
      </c>
    </row>
    <row r="33" spans="1:16">
      <c r="A33" s="1091">
        <v>23</v>
      </c>
      <c r="B33" s="1097" t="s">
        <v>466</v>
      </c>
      <c r="C33" s="1111">
        <v>909</v>
      </c>
      <c r="D33" s="1112">
        <v>314</v>
      </c>
      <c r="E33" s="1113">
        <f t="shared" si="0"/>
        <v>42.813900000000004</v>
      </c>
      <c r="F33" s="1113">
        <v>17.75</v>
      </c>
      <c r="G33" s="1113">
        <v>25.06</v>
      </c>
      <c r="H33" s="1111"/>
      <c r="I33" s="1111"/>
      <c r="J33" s="1111"/>
      <c r="K33" s="1111"/>
      <c r="L33" s="1111"/>
      <c r="M33" s="1111"/>
      <c r="N33" s="1111"/>
      <c r="O33" s="1111">
        <v>150</v>
      </c>
      <c r="P33" s="1113">
        <f t="shared" si="3"/>
        <v>0.64220850000000007</v>
      </c>
    </row>
    <row r="34" spans="1:16">
      <c r="A34" s="1091">
        <v>24</v>
      </c>
      <c r="B34" s="1097" t="s">
        <v>489</v>
      </c>
      <c r="C34" s="1111">
        <v>0</v>
      </c>
      <c r="D34" s="1112">
        <v>314</v>
      </c>
      <c r="E34" s="1113">
        <f t="shared" si="0"/>
        <v>0</v>
      </c>
      <c r="F34" s="1113">
        <f t="shared" ref="F34:F46" si="4">C34*50*0.15/1000</f>
        <v>0</v>
      </c>
      <c r="G34" s="1113">
        <f t="shared" ref="G34:G46" si="5">C34*264*0.15/1000</f>
        <v>0</v>
      </c>
      <c r="H34" s="1111">
        <v>0</v>
      </c>
      <c r="I34" s="1111">
        <v>0</v>
      </c>
      <c r="J34" s="1111">
        <v>0</v>
      </c>
      <c r="K34" s="1111">
        <v>0</v>
      </c>
      <c r="L34" s="1111">
        <v>0</v>
      </c>
      <c r="M34" s="1111">
        <v>0</v>
      </c>
      <c r="N34" s="1111">
        <v>0</v>
      </c>
      <c r="O34" s="1111">
        <v>150</v>
      </c>
      <c r="P34" s="1113">
        <f t="shared" si="3"/>
        <v>0</v>
      </c>
    </row>
    <row r="35" spans="1:16">
      <c r="A35" s="1091">
        <v>25</v>
      </c>
      <c r="B35" s="1097" t="s">
        <v>467</v>
      </c>
      <c r="C35" s="1111">
        <v>0</v>
      </c>
      <c r="D35" s="1112">
        <v>314</v>
      </c>
      <c r="E35" s="1113">
        <f t="shared" si="0"/>
        <v>0</v>
      </c>
      <c r="F35" s="1113">
        <f t="shared" si="4"/>
        <v>0</v>
      </c>
      <c r="G35" s="1113">
        <f t="shared" si="5"/>
        <v>0</v>
      </c>
      <c r="H35" s="1111">
        <v>0</v>
      </c>
      <c r="I35" s="1111">
        <v>0</v>
      </c>
      <c r="J35" s="1111">
        <v>0</v>
      </c>
      <c r="K35" s="1111">
        <v>0</v>
      </c>
      <c r="L35" s="1111">
        <v>0</v>
      </c>
      <c r="M35" s="1111">
        <v>0</v>
      </c>
      <c r="N35" s="1111">
        <v>0</v>
      </c>
      <c r="O35" s="1111">
        <v>150</v>
      </c>
      <c r="P35" s="1113">
        <f t="shared" si="3"/>
        <v>0</v>
      </c>
    </row>
    <row r="36" spans="1:16">
      <c r="A36" s="1091">
        <v>26</v>
      </c>
      <c r="B36" s="1097" t="s">
        <v>468</v>
      </c>
      <c r="C36" s="1111">
        <v>0</v>
      </c>
      <c r="D36" s="1112">
        <v>314</v>
      </c>
      <c r="E36" s="1113">
        <f t="shared" si="0"/>
        <v>0</v>
      </c>
      <c r="F36" s="1113">
        <f t="shared" si="4"/>
        <v>0</v>
      </c>
      <c r="G36" s="1113">
        <f t="shared" si="5"/>
        <v>0</v>
      </c>
      <c r="H36" s="1111">
        <v>0</v>
      </c>
      <c r="I36" s="1111">
        <v>0</v>
      </c>
      <c r="J36" s="1111">
        <v>0</v>
      </c>
      <c r="K36" s="1111">
        <v>0</v>
      </c>
      <c r="L36" s="1111">
        <v>0</v>
      </c>
      <c r="M36" s="1111">
        <v>0</v>
      </c>
      <c r="N36" s="1111">
        <v>0</v>
      </c>
      <c r="O36" s="1111">
        <v>150</v>
      </c>
      <c r="P36" s="1113">
        <f t="shared" si="3"/>
        <v>0</v>
      </c>
    </row>
    <row r="37" spans="1:16">
      <c r="A37" s="1091">
        <v>27</v>
      </c>
      <c r="B37" s="1097" t="s">
        <v>469</v>
      </c>
      <c r="C37" s="1111">
        <v>0</v>
      </c>
      <c r="D37" s="1112">
        <v>314</v>
      </c>
      <c r="E37" s="1113">
        <f t="shared" si="0"/>
        <v>0</v>
      </c>
      <c r="F37" s="1113">
        <f t="shared" si="4"/>
        <v>0</v>
      </c>
      <c r="G37" s="1113">
        <f t="shared" si="5"/>
        <v>0</v>
      </c>
      <c r="H37" s="1111">
        <v>0</v>
      </c>
      <c r="I37" s="1111">
        <v>0</v>
      </c>
      <c r="J37" s="1111">
        <v>0</v>
      </c>
      <c r="K37" s="1111">
        <v>0</v>
      </c>
      <c r="L37" s="1111">
        <v>0</v>
      </c>
      <c r="M37" s="1111">
        <v>0</v>
      </c>
      <c r="N37" s="1111">
        <v>0</v>
      </c>
      <c r="O37" s="1111">
        <v>150</v>
      </c>
      <c r="P37" s="1113">
        <f t="shared" si="3"/>
        <v>0</v>
      </c>
    </row>
    <row r="38" spans="1:16">
      <c r="A38" s="1091">
        <v>28</v>
      </c>
      <c r="B38" s="1097" t="s">
        <v>470</v>
      </c>
      <c r="C38" s="1111">
        <v>0</v>
      </c>
      <c r="D38" s="1112">
        <v>314</v>
      </c>
      <c r="E38" s="1113">
        <f t="shared" si="0"/>
        <v>0</v>
      </c>
      <c r="F38" s="1113">
        <f t="shared" si="4"/>
        <v>0</v>
      </c>
      <c r="G38" s="1113">
        <f t="shared" si="5"/>
        <v>0</v>
      </c>
      <c r="H38" s="1111">
        <v>0</v>
      </c>
      <c r="I38" s="1111">
        <v>0</v>
      </c>
      <c r="J38" s="1111">
        <v>0</v>
      </c>
      <c r="K38" s="1111">
        <v>0</v>
      </c>
      <c r="L38" s="1111">
        <v>0</v>
      </c>
      <c r="M38" s="1111">
        <v>0</v>
      </c>
      <c r="N38" s="1111">
        <v>0</v>
      </c>
      <c r="O38" s="1111">
        <v>150</v>
      </c>
      <c r="P38" s="1113">
        <f t="shared" si="3"/>
        <v>0</v>
      </c>
    </row>
    <row r="39" spans="1:16" s="1117" customFormat="1">
      <c r="A39" s="1091">
        <v>29</v>
      </c>
      <c r="B39" s="1097" t="s">
        <v>490</v>
      </c>
      <c r="C39" s="1111">
        <v>413</v>
      </c>
      <c r="D39" s="1112">
        <v>314</v>
      </c>
      <c r="E39" s="1113">
        <f t="shared" si="0"/>
        <v>19.452300000000001</v>
      </c>
      <c r="F39" s="1113">
        <f t="shared" si="4"/>
        <v>3.0975000000000001</v>
      </c>
      <c r="G39" s="1113">
        <f t="shared" si="5"/>
        <v>16.354800000000001</v>
      </c>
      <c r="H39" s="1111">
        <v>0</v>
      </c>
      <c r="I39" s="1111">
        <v>0</v>
      </c>
      <c r="J39" s="1111">
        <v>0</v>
      </c>
      <c r="K39" s="1111">
        <v>0</v>
      </c>
      <c r="L39" s="1111">
        <v>0</v>
      </c>
      <c r="M39" s="1111">
        <v>0</v>
      </c>
      <c r="N39" s="1111">
        <v>0</v>
      </c>
      <c r="O39" s="1111">
        <v>150</v>
      </c>
      <c r="P39" s="1113">
        <f t="shared" si="3"/>
        <v>0.2917845</v>
      </c>
    </row>
    <row r="40" spans="1:16">
      <c r="A40" s="1091">
        <v>30</v>
      </c>
      <c r="B40" s="1097" t="s">
        <v>471</v>
      </c>
      <c r="C40" s="1111">
        <v>0</v>
      </c>
      <c r="D40" s="1112">
        <v>314</v>
      </c>
      <c r="E40" s="1113">
        <f t="shared" si="0"/>
        <v>0</v>
      </c>
      <c r="F40" s="1113">
        <f t="shared" si="4"/>
        <v>0</v>
      </c>
      <c r="G40" s="1113">
        <f t="shared" si="5"/>
        <v>0</v>
      </c>
      <c r="H40" s="1111">
        <v>0</v>
      </c>
      <c r="I40" s="1111">
        <v>0</v>
      </c>
      <c r="J40" s="1111">
        <v>0</v>
      </c>
      <c r="K40" s="1111">
        <v>0</v>
      </c>
      <c r="L40" s="1111">
        <v>0</v>
      </c>
      <c r="M40" s="1111">
        <v>0</v>
      </c>
      <c r="N40" s="1111">
        <v>0</v>
      </c>
      <c r="O40" s="1111">
        <v>150</v>
      </c>
      <c r="P40" s="1113">
        <f t="shared" si="3"/>
        <v>0</v>
      </c>
    </row>
    <row r="41" spans="1:16">
      <c r="A41" s="1091">
        <v>31</v>
      </c>
      <c r="B41" s="1097" t="s">
        <v>472</v>
      </c>
      <c r="C41" s="1111">
        <v>0</v>
      </c>
      <c r="D41" s="1112">
        <v>314</v>
      </c>
      <c r="E41" s="1113">
        <f t="shared" si="0"/>
        <v>0</v>
      </c>
      <c r="F41" s="1113">
        <f t="shared" si="4"/>
        <v>0</v>
      </c>
      <c r="G41" s="1113">
        <f t="shared" si="5"/>
        <v>0</v>
      </c>
      <c r="H41" s="1111">
        <v>0</v>
      </c>
      <c r="I41" s="1111">
        <v>0</v>
      </c>
      <c r="J41" s="1111">
        <v>0</v>
      </c>
      <c r="K41" s="1111">
        <v>0</v>
      </c>
      <c r="L41" s="1111">
        <v>0</v>
      </c>
      <c r="M41" s="1111">
        <v>0</v>
      </c>
      <c r="N41" s="1111">
        <v>0</v>
      </c>
      <c r="O41" s="1111">
        <v>150</v>
      </c>
      <c r="P41" s="1113">
        <f t="shared" si="3"/>
        <v>0</v>
      </c>
    </row>
    <row r="42" spans="1:16">
      <c r="A42" s="1091">
        <v>32</v>
      </c>
      <c r="B42" s="1097" t="s">
        <v>473</v>
      </c>
      <c r="C42" s="1111">
        <v>0</v>
      </c>
      <c r="D42" s="1112">
        <v>314</v>
      </c>
      <c r="E42" s="1113">
        <f t="shared" si="0"/>
        <v>0</v>
      </c>
      <c r="F42" s="1113">
        <f t="shared" si="4"/>
        <v>0</v>
      </c>
      <c r="G42" s="1113">
        <f t="shared" si="5"/>
        <v>0</v>
      </c>
      <c r="H42" s="1111">
        <v>0</v>
      </c>
      <c r="I42" s="1111">
        <v>0</v>
      </c>
      <c r="J42" s="1111">
        <v>0</v>
      </c>
      <c r="K42" s="1111">
        <v>0</v>
      </c>
      <c r="L42" s="1111">
        <v>0</v>
      </c>
      <c r="M42" s="1111">
        <v>0</v>
      </c>
      <c r="N42" s="1111">
        <v>0</v>
      </c>
      <c r="O42" s="1111">
        <v>150</v>
      </c>
      <c r="P42" s="1113">
        <f t="shared" si="3"/>
        <v>0</v>
      </c>
    </row>
    <row r="43" spans="1:16">
      <c r="A43" s="1091">
        <v>33</v>
      </c>
      <c r="B43" s="1097" t="s">
        <v>474</v>
      </c>
      <c r="C43" s="1111">
        <v>0</v>
      </c>
      <c r="D43" s="1112">
        <v>314</v>
      </c>
      <c r="E43" s="1113">
        <f t="shared" si="0"/>
        <v>0</v>
      </c>
      <c r="F43" s="1113">
        <f t="shared" si="4"/>
        <v>0</v>
      </c>
      <c r="G43" s="1113">
        <f t="shared" si="5"/>
        <v>0</v>
      </c>
      <c r="H43" s="1111">
        <v>0</v>
      </c>
      <c r="I43" s="1111">
        <v>0</v>
      </c>
      <c r="J43" s="1111">
        <v>0</v>
      </c>
      <c r="K43" s="1111">
        <v>0</v>
      </c>
      <c r="L43" s="1111">
        <v>0</v>
      </c>
      <c r="M43" s="1111">
        <v>0</v>
      </c>
      <c r="N43" s="1111">
        <v>0</v>
      </c>
      <c r="O43" s="1111">
        <v>150</v>
      </c>
      <c r="P43" s="1113">
        <f t="shared" si="3"/>
        <v>0</v>
      </c>
    </row>
    <row r="44" spans="1:16">
      <c r="A44" s="1091">
        <v>34</v>
      </c>
      <c r="B44" s="1097" t="s">
        <v>475</v>
      </c>
      <c r="C44" s="1111">
        <v>0</v>
      </c>
      <c r="D44" s="1112">
        <v>314</v>
      </c>
      <c r="E44" s="1113">
        <f t="shared" si="0"/>
        <v>0</v>
      </c>
      <c r="F44" s="1113">
        <f t="shared" si="4"/>
        <v>0</v>
      </c>
      <c r="G44" s="1113">
        <f t="shared" si="5"/>
        <v>0</v>
      </c>
      <c r="H44" s="1111">
        <v>0</v>
      </c>
      <c r="I44" s="1111">
        <v>0</v>
      </c>
      <c r="J44" s="1111">
        <v>0</v>
      </c>
      <c r="K44" s="1111">
        <v>0</v>
      </c>
      <c r="L44" s="1111">
        <v>0</v>
      </c>
      <c r="M44" s="1111">
        <v>0</v>
      </c>
      <c r="N44" s="1111">
        <v>0</v>
      </c>
      <c r="O44" s="1111">
        <v>150</v>
      </c>
      <c r="P44" s="1113">
        <f t="shared" si="3"/>
        <v>0</v>
      </c>
    </row>
    <row r="45" spans="1:16">
      <c r="A45" s="1091">
        <v>35</v>
      </c>
      <c r="B45" s="1097" t="s">
        <v>476</v>
      </c>
      <c r="C45" s="1111">
        <v>453</v>
      </c>
      <c r="D45" s="1112">
        <v>314</v>
      </c>
      <c r="E45" s="1113">
        <f t="shared" si="0"/>
        <v>21.336299999999998</v>
      </c>
      <c r="F45" s="1113">
        <f t="shared" si="4"/>
        <v>3.3975</v>
      </c>
      <c r="G45" s="1113">
        <f t="shared" si="5"/>
        <v>17.938800000000001</v>
      </c>
      <c r="H45" s="1111">
        <v>0</v>
      </c>
      <c r="I45" s="1111">
        <v>0</v>
      </c>
      <c r="J45" s="1111">
        <v>0</v>
      </c>
      <c r="K45" s="1111">
        <v>0</v>
      </c>
      <c r="L45" s="1111">
        <v>0</v>
      </c>
      <c r="M45" s="1111">
        <v>0</v>
      </c>
      <c r="N45" s="1111">
        <v>0</v>
      </c>
      <c r="O45" s="1111">
        <v>150</v>
      </c>
      <c r="P45" s="1113">
        <f t="shared" si="3"/>
        <v>0.32004449999999995</v>
      </c>
    </row>
    <row r="46" spans="1:16" s="1095" customFormat="1">
      <c r="A46" s="1091">
        <v>36</v>
      </c>
      <c r="B46" s="1097" t="s">
        <v>491</v>
      </c>
      <c r="C46" s="1111">
        <v>0</v>
      </c>
      <c r="D46" s="1112">
        <v>314</v>
      </c>
      <c r="E46" s="1113">
        <f t="shared" si="0"/>
        <v>0</v>
      </c>
      <c r="F46" s="1113">
        <f t="shared" si="4"/>
        <v>0</v>
      </c>
      <c r="G46" s="1113">
        <f t="shared" si="5"/>
        <v>0</v>
      </c>
      <c r="H46" s="1111">
        <v>0</v>
      </c>
      <c r="I46" s="1111">
        <v>0</v>
      </c>
      <c r="J46" s="1111">
        <v>0</v>
      </c>
      <c r="K46" s="1111">
        <v>0</v>
      </c>
      <c r="L46" s="1111">
        <v>0</v>
      </c>
      <c r="M46" s="1111">
        <v>0</v>
      </c>
      <c r="N46" s="1111">
        <v>0</v>
      </c>
      <c r="O46" s="1111">
        <v>150</v>
      </c>
      <c r="P46" s="1113">
        <f t="shared" si="3"/>
        <v>0</v>
      </c>
    </row>
    <row r="47" spans="1:16">
      <c r="A47" s="1091">
        <v>37</v>
      </c>
      <c r="B47" s="1097" t="s">
        <v>477</v>
      </c>
      <c r="C47" s="1111">
        <v>1203</v>
      </c>
      <c r="D47" s="1112">
        <v>314</v>
      </c>
      <c r="E47" s="1113">
        <f t="shared" si="0"/>
        <v>56.661299999999997</v>
      </c>
      <c r="F47" s="1113">
        <v>56.66</v>
      </c>
      <c r="G47" s="1113">
        <v>0</v>
      </c>
      <c r="H47" s="1111">
        <v>0</v>
      </c>
      <c r="I47" s="1111">
        <v>0</v>
      </c>
      <c r="J47" s="1111">
        <v>0</v>
      </c>
      <c r="K47" s="1111">
        <v>0</v>
      </c>
      <c r="L47" s="1111">
        <v>0</v>
      </c>
      <c r="M47" s="1111">
        <v>0</v>
      </c>
      <c r="N47" s="1111">
        <v>0</v>
      </c>
      <c r="O47" s="1111">
        <v>150</v>
      </c>
      <c r="P47" s="1113">
        <f t="shared" si="3"/>
        <v>0.84991949999999994</v>
      </c>
    </row>
    <row r="48" spans="1:16">
      <c r="A48" s="1091">
        <v>38</v>
      </c>
      <c r="B48" s="1097" t="s">
        <v>478</v>
      </c>
      <c r="C48" s="1111">
        <v>0</v>
      </c>
      <c r="D48" s="1112">
        <v>314</v>
      </c>
      <c r="E48" s="1113">
        <f t="shared" si="0"/>
        <v>0</v>
      </c>
      <c r="F48" s="1113">
        <f t="shared" ref="F48:F61" si="6">C48*50*0.15/1000</f>
        <v>0</v>
      </c>
      <c r="G48" s="1113">
        <f t="shared" ref="G48:G61" si="7">C48*264*0.15/1000</f>
        <v>0</v>
      </c>
      <c r="H48" s="1111">
        <v>0</v>
      </c>
      <c r="I48" s="1111">
        <v>0</v>
      </c>
      <c r="J48" s="1111">
        <v>0</v>
      </c>
      <c r="K48" s="1111">
        <v>0</v>
      </c>
      <c r="L48" s="1111">
        <v>0</v>
      </c>
      <c r="M48" s="1111">
        <v>0</v>
      </c>
      <c r="N48" s="1111">
        <v>0</v>
      </c>
      <c r="O48" s="1111">
        <v>150</v>
      </c>
      <c r="P48" s="1113">
        <f t="shared" si="3"/>
        <v>0</v>
      </c>
    </row>
    <row r="49" spans="1:16">
      <c r="A49" s="1091">
        <v>39</v>
      </c>
      <c r="B49" s="1097" t="s">
        <v>479</v>
      </c>
      <c r="C49" s="1111">
        <v>0</v>
      </c>
      <c r="D49" s="1112">
        <v>314</v>
      </c>
      <c r="E49" s="1113">
        <f t="shared" si="0"/>
        <v>0</v>
      </c>
      <c r="F49" s="1113">
        <f t="shared" si="6"/>
        <v>0</v>
      </c>
      <c r="G49" s="1113">
        <f t="shared" si="7"/>
        <v>0</v>
      </c>
      <c r="H49" s="1111">
        <v>0</v>
      </c>
      <c r="I49" s="1111">
        <v>0</v>
      </c>
      <c r="J49" s="1111">
        <v>0</v>
      </c>
      <c r="K49" s="1111">
        <v>0</v>
      </c>
      <c r="L49" s="1111">
        <v>0</v>
      </c>
      <c r="M49" s="1111">
        <v>0</v>
      </c>
      <c r="N49" s="1111">
        <v>0</v>
      </c>
      <c r="O49" s="1111">
        <v>150</v>
      </c>
      <c r="P49" s="1113">
        <f t="shared" si="3"/>
        <v>0</v>
      </c>
    </row>
    <row r="50" spans="1:16">
      <c r="A50" s="1091">
        <v>40</v>
      </c>
      <c r="B50" s="1097" t="s">
        <v>480</v>
      </c>
      <c r="C50" s="1111">
        <v>0</v>
      </c>
      <c r="D50" s="1112">
        <v>314</v>
      </c>
      <c r="E50" s="1113">
        <f t="shared" si="0"/>
        <v>0</v>
      </c>
      <c r="F50" s="1113">
        <f t="shared" si="6"/>
        <v>0</v>
      </c>
      <c r="G50" s="1113">
        <f t="shared" si="7"/>
        <v>0</v>
      </c>
      <c r="H50" s="1111">
        <v>0</v>
      </c>
      <c r="I50" s="1111">
        <v>0</v>
      </c>
      <c r="J50" s="1111">
        <v>0</v>
      </c>
      <c r="K50" s="1111">
        <v>0</v>
      </c>
      <c r="L50" s="1111">
        <v>0</v>
      </c>
      <c r="M50" s="1111">
        <v>0</v>
      </c>
      <c r="N50" s="1111">
        <v>0</v>
      </c>
      <c r="O50" s="1111">
        <v>150</v>
      </c>
      <c r="P50" s="1113">
        <f t="shared" si="3"/>
        <v>0</v>
      </c>
    </row>
    <row r="51" spans="1:16">
      <c r="A51" s="1091">
        <v>41</v>
      </c>
      <c r="B51" s="1097" t="s">
        <v>481</v>
      </c>
      <c r="C51" s="1111">
        <v>0</v>
      </c>
      <c r="D51" s="1112">
        <v>314</v>
      </c>
      <c r="E51" s="1113">
        <f t="shared" si="0"/>
        <v>0</v>
      </c>
      <c r="F51" s="1113">
        <f t="shared" si="6"/>
        <v>0</v>
      </c>
      <c r="G51" s="1113">
        <f t="shared" si="7"/>
        <v>0</v>
      </c>
      <c r="H51" s="1111">
        <v>0</v>
      </c>
      <c r="I51" s="1111">
        <v>0</v>
      </c>
      <c r="J51" s="1111">
        <v>0</v>
      </c>
      <c r="K51" s="1111">
        <v>0</v>
      </c>
      <c r="L51" s="1111">
        <v>0</v>
      </c>
      <c r="M51" s="1111">
        <v>0</v>
      </c>
      <c r="N51" s="1111">
        <v>0</v>
      </c>
      <c r="O51" s="1111">
        <v>150</v>
      </c>
      <c r="P51" s="1113">
        <f t="shared" si="3"/>
        <v>0</v>
      </c>
    </row>
    <row r="52" spans="1:16">
      <c r="A52" s="1091">
        <v>42</v>
      </c>
      <c r="B52" s="1097" t="s">
        <v>482</v>
      </c>
      <c r="C52" s="1111">
        <v>0</v>
      </c>
      <c r="D52" s="1112">
        <v>314</v>
      </c>
      <c r="E52" s="1113">
        <f t="shared" si="0"/>
        <v>0</v>
      </c>
      <c r="F52" s="1113">
        <f t="shared" si="6"/>
        <v>0</v>
      </c>
      <c r="G52" s="1113">
        <f t="shared" si="7"/>
        <v>0</v>
      </c>
      <c r="H52" s="1111">
        <v>0</v>
      </c>
      <c r="I52" s="1111">
        <v>0</v>
      </c>
      <c r="J52" s="1111">
        <v>0</v>
      </c>
      <c r="K52" s="1111">
        <v>0</v>
      </c>
      <c r="L52" s="1111">
        <v>0</v>
      </c>
      <c r="M52" s="1111">
        <v>0</v>
      </c>
      <c r="N52" s="1111">
        <v>0</v>
      </c>
      <c r="O52" s="1111">
        <v>150</v>
      </c>
      <c r="P52" s="1113">
        <f t="shared" si="3"/>
        <v>0</v>
      </c>
    </row>
    <row r="53" spans="1:16">
      <c r="A53" s="1091">
        <v>43</v>
      </c>
      <c r="B53" s="1097" t="s">
        <v>483</v>
      </c>
      <c r="C53" s="1111">
        <v>0</v>
      </c>
      <c r="D53" s="1112">
        <v>314</v>
      </c>
      <c r="E53" s="1113">
        <f t="shared" si="0"/>
        <v>0</v>
      </c>
      <c r="F53" s="1113">
        <f t="shared" si="6"/>
        <v>0</v>
      </c>
      <c r="G53" s="1113">
        <f t="shared" si="7"/>
        <v>0</v>
      </c>
      <c r="H53" s="1111">
        <v>0</v>
      </c>
      <c r="I53" s="1111">
        <v>0</v>
      </c>
      <c r="J53" s="1111">
        <v>0</v>
      </c>
      <c r="K53" s="1111">
        <v>0</v>
      </c>
      <c r="L53" s="1111">
        <v>0</v>
      </c>
      <c r="M53" s="1111">
        <v>0</v>
      </c>
      <c r="N53" s="1111">
        <v>0</v>
      </c>
      <c r="O53" s="1111">
        <v>150</v>
      </c>
      <c r="P53" s="1113">
        <f t="shared" si="3"/>
        <v>0</v>
      </c>
    </row>
    <row r="54" spans="1:16">
      <c r="A54" s="1091">
        <v>44</v>
      </c>
      <c r="B54" s="1097" t="s">
        <v>484</v>
      </c>
      <c r="C54" s="1111">
        <v>0</v>
      </c>
      <c r="D54" s="1112">
        <v>314</v>
      </c>
      <c r="E54" s="1113">
        <f t="shared" si="0"/>
        <v>0</v>
      </c>
      <c r="F54" s="1113">
        <f t="shared" si="6"/>
        <v>0</v>
      </c>
      <c r="G54" s="1113">
        <f t="shared" si="7"/>
        <v>0</v>
      </c>
      <c r="H54" s="1111"/>
      <c r="I54" s="1111"/>
      <c r="J54" s="1111"/>
      <c r="K54" s="1111"/>
      <c r="L54" s="1111"/>
      <c r="M54" s="1111"/>
      <c r="N54" s="1111"/>
      <c r="O54" s="1111">
        <v>150</v>
      </c>
      <c r="P54" s="1113">
        <f t="shared" si="3"/>
        <v>0</v>
      </c>
    </row>
    <row r="55" spans="1:16">
      <c r="A55" s="1091">
        <v>45</v>
      </c>
      <c r="B55" s="1097" t="s">
        <v>485</v>
      </c>
      <c r="C55" s="1111">
        <v>0</v>
      </c>
      <c r="D55" s="1112">
        <v>314</v>
      </c>
      <c r="E55" s="1113">
        <f t="shared" si="0"/>
        <v>0</v>
      </c>
      <c r="F55" s="1113">
        <f t="shared" si="6"/>
        <v>0</v>
      </c>
      <c r="G55" s="1113">
        <f t="shared" si="7"/>
        <v>0</v>
      </c>
      <c r="H55" s="1111">
        <v>0</v>
      </c>
      <c r="I55" s="1111">
        <v>0</v>
      </c>
      <c r="J55" s="1111">
        <v>0</v>
      </c>
      <c r="K55" s="1111">
        <v>0</v>
      </c>
      <c r="L55" s="1111">
        <v>0</v>
      </c>
      <c r="M55" s="1111">
        <v>0</v>
      </c>
      <c r="N55" s="1111">
        <v>0</v>
      </c>
      <c r="O55" s="1111">
        <v>150</v>
      </c>
      <c r="P55" s="1113">
        <f t="shared" si="3"/>
        <v>0</v>
      </c>
    </row>
    <row r="56" spans="1:16">
      <c r="A56" s="1091">
        <v>46</v>
      </c>
      <c r="B56" s="1097" t="s">
        <v>486</v>
      </c>
      <c r="C56" s="1111">
        <v>0</v>
      </c>
      <c r="D56" s="1112">
        <v>314</v>
      </c>
      <c r="E56" s="1113">
        <f t="shared" si="0"/>
        <v>0</v>
      </c>
      <c r="F56" s="1113">
        <f t="shared" si="6"/>
        <v>0</v>
      </c>
      <c r="G56" s="1113">
        <f t="shared" si="7"/>
        <v>0</v>
      </c>
      <c r="H56" s="1111">
        <v>0</v>
      </c>
      <c r="I56" s="1111">
        <v>0</v>
      </c>
      <c r="J56" s="1111">
        <v>0</v>
      </c>
      <c r="K56" s="1111">
        <v>0</v>
      </c>
      <c r="L56" s="1111">
        <v>0</v>
      </c>
      <c r="M56" s="1111">
        <v>0</v>
      </c>
      <c r="N56" s="1111">
        <v>0</v>
      </c>
      <c r="O56" s="1111">
        <v>150</v>
      </c>
      <c r="P56" s="1113">
        <f t="shared" si="3"/>
        <v>0</v>
      </c>
    </row>
    <row r="57" spans="1:16">
      <c r="A57" s="1091">
        <v>47</v>
      </c>
      <c r="B57" s="1097" t="s">
        <v>487</v>
      </c>
      <c r="C57" s="1111">
        <v>0</v>
      </c>
      <c r="D57" s="1112">
        <v>314</v>
      </c>
      <c r="E57" s="1113">
        <f t="shared" si="0"/>
        <v>0</v>
      </c>
      <c r="F57" s="1113">
        <f t="shared" si="6"/>
        <v>0</v>
      </c>
      <c r="G57" s="1113">
        <f t="shared" si="7"/>
        <v>0</v>
      </c>
      <c r="H57" s="1111">
        <v>0</v>
      </c>
      <c r="I57" s="1111">
        <v>0</v>
      </c>
      <c r="J57" s="1111">
        <v>0</v>
      </c>
      <c r="K57" s="1111">
        <v>0</v>
      </c>
      <c r="L57" s="1111">
        <v>0</v>
      </c>
      <c r="M57" s="1111">
        <v>0</v>
      </c>
      <c r="N57" s="1111">
        <v>0</v>
      </c>
      <c r="O57" s="1111">
        <v>150</v>
      </c>
      <c r="P57" s="1113">
        <f t="shared" si="3"/>
        <v>0</v>
      </c>
    </row>
    <row r="58" spans="1:16">
      <c r="A58" s="1091">
        <v>48</v>
      </c>
      <c r="B58" s="1097" t="s">
        <v>492</v>
      </c>
      <c r="C58" s="1111">
        <v>0</v>
      </c>
      <c r="D58" s="1112">
        <v>314</v>
      </c>
      <c r="E58" s="1113">
        <f t="shared" si="0"/>
        <v>0</v>
      </c>
      <c r="F58" s="1113">
        <f t="shared" si="6"/>
        <v>0</v>
      </c>
      <c r="G58" s="1113">
        <f t="shared" si="7"/>
        <v>0</v>
      </c>
      <c r="H58" s="1111">
        <v>0</v>
      </c>
      <c r="I58" s="1111">
        <v>0</v>
      </c>
      <c r="J58" s="1111">
        <v>0</v>
      </c>
      <c r="K58" s="1111">
        <v>0</v>
      </c>
      <c r="L58" s="1111">
        <v>0</v>
      </c>
      <c r="M58" s="1111">
        <v>0</v>
      </c>
      <c r="N58" s="1111">
        <v>0</v>
      </c>
      <c r="O58" s="1111">
        <v>150</v>
      </c>
      <c r="P58" s="1113">
        <f t="shared" si="3"/>
        <v>0</v>
      </c>
    </row>
    <row r="59" spans="1:16">
      <c r="A59" s="1091">
        <v>49</v>
      </c>
      <c r="B59" s="1097" t="s">
        <v>493</v>
      </c>
      <c r="C59" s="1111">
        <v>0</v>
      </c>
      <c r="D59" s="1112">
        <v>314</v>
      </c>
      <c r="E59" s="1113">
        <f t="shared" si="0"/>
        <v>0</v>
      </c>
      <c r="F59" s="1113">
        <f t="shared" si="6"/>
        <v>0</v>
      </c>
      <c r="G59" s="1113">
        <f t="shared" si="7"/>
        <v>0</v>
      </c>
      <c r="H59" s="1111">
        <v>0</v>
      </c>
      <c r="I59" s="1111">
        <v>0</v>
      </c>
      <c r="J59" s="1111">
        <v>0</v>
      </c>
      <c r="K59" s="1111">
        <v>0</v>
      </c>
      <c r="L59" s="1111">
        <v>0</v>
      </c>
      <c r="M59" s="1111">
        <v>0</v>
      </c>
      <c r="N59" s="1111">
        <v>0</v>
      </c>
      <c r="O59" s="1111">
        <v>150</v>
      </c>
      <c r="P59" s="1113">
        <f t="shared" si="3"/>
        <v>0</v>
      </c>
    </row>
    <row r="60" spans="1:16">
      <c r="A60" s="1091">
        <v>50</v>
      </c>
      <c r="B60" s="1097" t="s">
        <v>488</v>
      </c>
      <c r="C60" s="1111">
        <v>0</v>
      </c>
      <c r="D60" s="1112">
        <v>314</v>
      </c>
      <c r="E60" s="1113">
        <f t="shared" si="0"/>
        <v>0</v>
      </c>
      <c r="F60" s="1113">
        <f t="shared" si="6"/>
        <v>0</v>
      </c>
      <c r="G60" s="1113">
        <f t="shared" si="7"/>
        <v>0</v>
      </c>
      <c r="H60" s="1111">
        <v>0</v>
      </c>
      <c r="I60" s="1111">
        <v>0</v>
      </c>
      <c r="J60" s="1111">
        <v>0</v>
      </c>
      <c r="K60" s="1111">
        <v>0</v>
      </c>
      <c r="L60" s="1111">
        <v>0</v>
      </c>
      <c r="M60" s="1111">
        <v>0</v>
      </c>
      <c r="N60" s="1111">
        <v>0</v>
      </c>
      <c r="O60" s="1111">
        <v>150</v>
      </c>
      <c r="P60" s="1113">
        <f t="shared" si="3"/>
        <v>0</v>
      </c>
    </row>
    <row r="61" spans="1:16">
      <c r="A61" s="1091">
        <v>51</v>
      </c>
      <c r="B61" s="1097" t="s">
        <v>494</v>
      </c>
      <c r="C61" s="1111">
        <v>0</v>
      </c>
      <c r="D61" s="1112">
        <v>314</v>
      </c>
      <c r="E61" s="1113">
        <f t="shared" si="0"/>
        <v>0</v>
      </c>
      <c r="F61" s="1113">
        <f t="shared" si="6"/>
        <v>0</v>
      </c>
      <c r="G61" s="1113">
        <f t="shared" si="7"/>
        <v>0</v>
      </c>
      <c r="H61" s="1111">
        <v>0</v>
      </c>
      <c r="I61" s="1111">
        <v>0</v>
      </c>
      <c r="J61" s="1111">
        <v>0</v>
      </c>
      <c r="K61" s="1111">
        <v>0</v>
      </c>
      <c r="L61" s="1111">
        <v>0</v>
      </c>
      <c r="M61" s="1111">
        <v>0</v>
      </c>
      <c r="N61" s="1111">
        <v>0</v>
      </c>
      <c r="O61" s="1111">
        <v>150</v>
      </c>
      <c r="P61" s="1113">
        <f t="shared" si="3"/>
        <v>0</v>
      </c>
    </row>
    <row r="62" spans="1:16">
      <c r="A62" s="1119" t="s">
        <v>9</v>
      </c>
      <c r="B62" s="1111"/>
      <c r="C62" s="1111">
        <f>SUM(C11:C61)</f>
        <v>4744</v>
      </c>
      <c r="D62" s="1111">
        <v>314</v>
      </c>
      <c r="E62" s="1113">
        <v>223.43</v>
      </c>
      <c r="F62" s="1113">
        <f t="shared" ref="F62:N62" si="8">SUM(F11:F61)</f>
        <v>110.7225</v>
      </c>
      <c r="G62" s="1113">
        <f t="shared" si="8"/>
        <v>112.71039999999999</v>
      </c>
      <c r="H62" s="1111">
        <f t="shared" si="8"/>
        <v>0</v>
      </c>
      <c r="I62" s="1111">
        <f t="shared" si="8"/>
        <v>0</v>
      </c>
      <c r="J62" s="1111">
        <f t="shared" si="8"/>
        <v>0</v>
      </c>
      <c r="K62" s="1111">
        <f t="shared" si="8"/>
        <v>0</v>
      </c>
      <c r="L62" s="1111">
        <f t="shared" si="8"/>
        <v>0</v>
      </c>
      <c r="M62" s="1111">
        <f t="shared" si="8"/>
        <v>0</v>
      </c>
      <c r="N62" s="1111">
        <f t="shared" si="8"/>
        <v>0</v>
      </c>
      <c r="O62" s="1120">
        <v>150</v>
      </c>
      <c r="P62" s="1121">
        <f t="shared" si="3"/>
        <v>3.3514499999999998</v>
      </c>
    </row>
    <row r="63" spans="1:16">
      <c r="A63" s="1122"/>
      <c r="B63" s="1122"/>
      <c r="C63" s="1122"/>
      <c r="D63" s="1122"/>
      <c r="E63" s="1095"/>
      <c r="F63" s="1095"/>
      <c r="G63" s="1095"/>
      <c r="H63" s="1095"/>
      <c r="I63" s="1095"/>
      <c r="J63" s="1095"/>
      <c r="K63" s="1095"/>
      <c r="L63" s="1095"/>
      <c r="M63" s="1095"/>
      <c r="N63" s="1095"/>
    </row>
    <row r="64" spans="1:16">
      <c r="A64" s="1123"/>
      <c r="B64" s="1124"/>
      <c r="C64" s="1124"/>
      <c r="D64" s="1122"/>
      <c r="E64" s="1094"/>
      <c r="F64" s="1095"/>
      <c r="G64" s="1095"/>
      <c r="H64" s="1095"/>
      <c r="I64" s="1095"/>
      <c r="J64" s="1095"/>
      <c r="K64" s="1095"/>
      <c r="L64" s="1095"/>
      <c r="M64" s="1095"/>
      <c r="N64" s="1095"/>
    </row>
    <row r="65" spans="1:16">
      <c r="A65" s="1126"/>
      <c r="B65" s="1126"/>
      <c r="C65" s="1126"/>
      <c r="E65" s="1095"/>
      <c r="F65" s="1095"/>
      <c r="G65" s="1095"/>
      <c r="H65" s="1095"/>
      <c r="I65" s="1095"/>
      <c r="J65" s="1095"/>
      <c r="K65" s="1095"/>
      <c r="L65" s="1095"/>
      <c r="M65" s="1095"/>
      <c r="N65" s="1095"/>
      <c r="O65" s="1105"/>
      <c r="P65" s="1105"/>
    </row>
    <row r="66" spans="1:16">
      <c r="A66" s="1126"/>
      <c r="B66" s="1126"/>
      <c r="C66" s="1126"/>
      <c r="E66" s="1095"/>
      <c r="F66" s="1095"/>
      <c r="G66" s="1095"/>
      <c r="H66" s="1095"/>
      <c r="I66" s="1095"/>
      <c r="J66" s="1095"/>
      <c r="K66" s="1095"/>
      <c r="L66" s="1095"/>
      <c r="M66" s="1095"/>
      <c r="N66" s="1095"/>
      <c r="O66" s="1105"/>
      <c r="P66" s="1105"/>
    </row>
    <row r="67" spans="1:16">
      <c r="A67" s="1126"/>
      <c r="B67" s="1126"/>
      <c r="C67" s="1126"/>
      <c r="E67" s="1095"/>
      <c r="F67" s="1095"/>
      <c r="G67" s="1095"/>
      <c r="H67" s="1095"/>
      <c r="I67" s="1095"/>
      <c r="J67" s="1095"/>
      <c r="K67" s="1095"/>
      <c r="L67" s="1095"/>
      <c r="M67" s="1095"/>
      <c r="N67" s="1095"/>
      <c r="O67" s="1105"/>
      <c r="P67" s="1105"/>
    </row>
    <row r="68" spans="1:16">
      <c r="A68" s="1126"/>
      <c r="B68" s="1126"/>
      <c r="C68" s="1126"/>
      <c r="E68" s="1095"/>
      <c r="F68" s="1095"/>
      <c r="G68" s="1095"/>
      <c r="H68" s="1095"/>
      <c r="I68" s="1095"/>
      <c r="J68" s="1095"/>
      <c r="K68" s="1095"/>
      <c r="L68" s="1095"/>
      <c r="M68" s="1095"/>
      <c r="N68" s="1095"/>
      <c r="O68" s="1105"/>
      <c r="P68" s="1105"/>
    </row>
    <row r="69" spans="1:16">
      <c r="A69" s="1126" t="s">
        <v>5</v>
      </c>
      <c r="D69" s="1126"/>
      <c r="E69" s="1095"/>
      <c r="F69" s="1126"/>
      <c r="G69" s="1126"/>
      <c r="H69" s="1126"/>
      <c r="I69" s="1126"/>
      <c r="J69" s="1126"/>
      <c r="K69" s="1126"/>
      <c r="L69" s="1126" t="s">
        <v>6</v>
      </c>
      <c r="M69" s="1126"/>
      <c r="N69" s="1126"/>
      <c r="O69" s="1105"/>
      <c r="P69" s="1105"/>
    </row>
    <row r="70" spans="1:16" ht="12.75" customHeight="1">
      <c r="E70" s="1126"/>
      <c r="F70" s="1599" t="s">
        <v>7</v>
      </c>
      <c r="G70" s="1599"/>
      <c r="H70" s="1599"/>
      <c r="I70" s="1599"/>
      <c r="J70" s="1599"/>
      <c r="K70" s="1599"/>
      <c r="L70" s="1599"/>
      <c r="M70" s="1599"/>
      <c r="N70" s="1599"/>
      <c r="O70" s="1105"/>
      <c r="P70" s="1105"/>
    </row>
    <row r="71" spans="1:16" ht="12.75" customHeight="1">
      <c r="E71" s="1599" t="s">
        <v>56</v>
      </c>
      <c r="F71" s="1599"/>
      <c r="G71" s="1599"/>
      <c r="H71" s="1599"/>
      <c r="I71" s="1599"/>
      <c r="J71" s="1599"/>
      <c r="K71" s="1599"/>
      <c r="L71" s="1599"/>
      <c r="M71" s="1599"/>
      <c r="N71" s="1599"/>
      <c r="O71" s="1105"/>
      <c r="P71" s="1105"/>
    </row>
    <row r="72" spans="1:16">
      <c r="A72" s="1126"/>
      <c r="B72" s="1126"/>
      <c r="E72" s="1095"/>
      <c r="F72" s="1126"/>
      <c r="G72" s="1126"/>
      <c r="H72" s="1126"/>
      <c r="I72" s="1126"/>
      <c r="J72" s="1126"/>
      <c r="K72" s="1126"/>
      <c r="L72" s="1126" t="s">
        <v>682</v>
      </c>
      <c r="M72" s="1126"/>
      <c r="N72" s="1126"/>
      <c r="O72" s="1105"/>
      <c r="P72" s="1105"/>
    </row>
    <row r="74" spans="1:16">
      <c r="A74" s="1600"/>
      <c r="B74" s="1600"/>
      <c r="C74" s="1600"/>
      <c r="D74" s="1600"/>
      <c r="E74" s="1600"/>
      <c r="F74" s="1600"/>
      <c r="G74" s="1600"/>
      <c r="H74" s="1600"/>
      <c r="I74" s="1600"/>
      <c r="J74" s="1600"/>
      <c r="K74" s="1600"/>
      <c r="L74" s="1600"/>
      <c r="M74" s="1600"/>
      <c r="N74" s="1600"/>
      <c r="O74" s="1105"/>
      <c r="P74" s="1105"/>
    </row>
  </sheetData>
  <mergeCells count="18">
    <mergeCell ref="O8:P8"/>
    <mergeCell ref="F70:N70"/>
    <mergeCell ref="E71:N71"/>
    <mergeCell ref="A74:N74"/>
    <mergeCell ref="A7:B7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41" right="0.28999999999999998" top="0.23622047244094499" bottom="0" header="0.31496062992126" footer="0.31496062992126"/>
  <pageSetup paperSize="9" scale="105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P71"/>
  <sheetViews>
    <sheetView view="pageBreakPreview" zoomScaleNormal="70" zoomScaleSheetLayoutView="100" workbookViewId="0">
      <pane ySplit="10" topLeftCell="A32" activePane="bottomLeft" state="frozen"/>
      <selection activeCell="A4" sqref="A4:T5"/>
      <selection pane="bottomLeft" activeCell="L74" sqref="L74"/>
    </sheetView>
  </sheetViews>
  <sheetFormatPr defaultColWidth="9.140625" defaultRowHeight="12.75"/>
  <cols>
    <col min="1" max="1" width="5.5703125" style="257" customWidth="1"/>
    <col min="2" max="2" width="8.85546875" style="257" customWidth="1"/>
    <col min="3" max="3" width="10.28515625" style="257" customWidth="1"/>
    <col min="4" max="4" width="12.85546875" style="257" customWidth="1"/>
    <col min="5" max="5" width="8.7109375" style="603" customWidth="1"/>
    <col min="6" max="7" width="8" style="603" customWidth="1"/>
    <col min="8" max="8" width="8.140625" style="603" customWidth="1"/>
    <col min="9" max="9" width="5.5703125" style="603" bestFit="1" customWidth="1"/>
    <col min="10" max="10" width="8.140625" style="603" customWidth="1"/>
    <col min="11" max="11" width="8.42578125" style="603" customWidth="1"/>
    <col min="12" max="12" width="8.140625" style="603" customWidth="1"/>
    <col min="13" max="14" width="7.5703125" style="603" bestFit="1" customWidth="1"/>
    <col min="15" max="15" width="9.140625" style="257"/>
    <col min="16" max="16" width="12" style="257" customWidth="1"/>
    <col min="17" max="16384" width="9.140625" style="603"/>
  </cols>
  <sheetData>
    <row r="1" spans="1:16" ht="12.75" customHeight="1">
      <c r="D1" s="1625"/>
      <c r="E1" s="1625"/>
      <c r="F1" s="257"/>
      <c r="G1" s="257"/>
      <c r="H1" s="257"/>
      <c r="I1" s="257"/>
      <c r="J1" s="257"/>
      <c r="K1" s="257"/>
      <c r="L1" s="257"/>
      <c r="M1" s="1626" t="s">
        <v>730</v>
      </c>
      <c r="N1" s="1626"/>
    </row>
    <row r="2" spans="1:16" ht="15.75">
      <c r="A2" s="1627" t="s">
        <v>0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</row>
    <row r="3" spans="1:16" ht="18">
      <c r="A3" s="1628" t="s">
        <v>507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</row>
    <row r="4" spans="1:16" ht="9.75" customHeight="1">
      <c r="A4" s="1629" t="s">
        <v>731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</row>
    <row r="5" spans="1:16" s="605" customFormat="1" ht="18.75" customHeight="1">
      <c r="A5" s="1629"/>
      <c r="B5" s="1629"/>
      <c r="C5" s="1629"/>
      <c r="D5" s="1629"/>
      <c r="E5" s="1629"/>
      <c r="F5" s="1629"/>
      <c r="G5" s="1629"/>
      <c r="H5" s="1629"/>
      <c r="I5" s="1629"/>
      <c r="J5" s="1629"/>
      <c r="K5" s="1629"/>
      <c r="L5" s="1629"/>
      <c r="M5" s="1629"/>
      <c r="N5" s="1629"/>
      <c r="O5" s="604"/>
      <c r="P5" s="604"/>
    </row>
    <row r="6" spans="1:16">
      <c r="A6" s="1624"/>
      <c r="B6" s="1624"/>
      <c r="C6" s="1624"/>
      <c r="D6" s="1624"/>
      <c r="E6" s="1624"/>
      <c r="F6" s="1624"/>
      <c r="G6" s="1624"/>
      <c r="H6" s="1624"/>
      <c r="I6" s="1624"/>
      <c r="J6" s="1624"/>
      <c r="K6" s="1624"/>
      <c r="L6" s="1624"/>
      <c r="M6" s="1624"/>
      <c r="N6" s="1624"/>
    </row>
    <row r="7" spans="1:16">
      <c r="A7" s="1614" t="s">
        <v>96</v>
      </c>
      <c r="B7" s="1614"/>
      <c r="D7" s="606"/>
      <c r="E7" s="257"/>
      <c r="F7" s="257"/>
      <c r="G7" s="257"/>
      <c r="H7" s="1615"/>
      <c r="I7" s="1615"/>
      <c r="J7" s="1615"/>
      <c r="K7" s="1615"/>
      <c r="L7" s="1615"/>
      <c r="M7" s="1615"/>
      <c r="N7" s="1615"/>
    </row>
    <row r="8" spans="1:16" ht="46.5" customHeight="1">
      <c r="A8" s="1616" t="s">
        <v>1</v>
      </c>
      <c r="B8" s="1616" t="s">
        <v>2</v>
      </c>
      <c r="C8" s="1617" t="s">
        <v>712</v>
      </c>
      <c r="D8" s="1619" t="s">
        <v>713</v>
      </c>
      <c r="E8" s="1621" t="s">
        <v>714</v>
      </c>
      <c r="F8" s="1622"/>
      <c r="G8" s="1622"/>
      <c r="H8" s="1623"/>
      <c r="I8" s="1616" t="s">
        <v>715</v>
      </c>
      <c r="J8" s="1616"/>
      <c r="K8" s="1616"/>
      <c r="L8" s="1616"/>
      <c r="M8" s="1616"/>
      <c r="N8" s="1616"/>
      <c r="O8" s="1611" t="s">
        <v>716</v>
      </c>
      <c r="P8" s="1611"/>
    </row>
    <row r="9" spans="1:16" ht="44.45" customHeight="1">
      <c r="A9" s="1616"/>
      <c r="B9" s="1616"/>
      <c r="C9" s="1618"/>
      <c r="D9" s="1620"/>
      <c r="E9" s="607" t="s">
        <v>57</v>
      </c>
      <c r="F9" s="607" t="s">
        <v>12</v>
      </c>
      <c r="G9" s="607" t="s">
        <v>30</v>
      </c>
      <c r="H9" s="607" t="s">
        <v>718</v>
      </c>
      <c r="I9" s="607" t="s">
        <v>9</v>
      </c>
      <c r="J9" s="607" t="s">
        <v>719</v>
      </c>
      <c r="K9" s="607" t="s">
        <v>720</v>
      </c>
      <c r="L9" s="607" t="s">
        <v>721</v>
      </c>
      <c r="M9" s="607" t="s">
        <v>722</v>
      </c>
      <c r="N9" s="607" t="s">
        <v>723</v>
      </c>
      <c r="O9" s="607" t="s">
        <v>724</v>
      </c>
      <c r="P9" s="607" t="s">
        <v>725</v>
      </c>
    </row>
    <row r="10" spans="1:16" s="609" customFormat="1">
      <c r="A10" s="608">
        <v>1</v>
      </c>
      <c r="B10" s="608">
        <v>2</v>
      </c>
      <c r="C10" s="608">
        <v>3</v>
      </c>
      <c r="D10" s="608">
        <v>8</v>
      </c>
      <c r="E10" s="608">
        <v>9</v>
      </c>
      <c r="F10" s="608">
        <v>10</v>
      </c>
      <c r="G10" s="608">
        <v>11</v>
      </c>
      <c r="H10" s="608">
        <v>12</v>
      </c>
      <c r="I10" s="608">
        <v>9</v>
      </c>
      <c r="J10" s="608">
        <v>10</v>
      </c>
      <c r="K10" s="608">
        <v>11</v>
      </c>
      <c r="L10" s="608">
        <v>12</v>
      </c>
      <c r="M10" s="608">
        <v>13</v>
      </c>
      <c r="N10" s="608">
        <v>14</v>
      </c>
      <c r="O10" s="608">
        <v>15</v>
      </c>
      <c r="P10" s="608">
        <v>16</v>
      </c>
    </row>
    <row r="11" spans="1:16" ht="25.5">
      <c r="A11" s="511">
        <v>1</v>
      </c>
      <c r="B11" s="557" t="s">
        <v>501</v>
      </c>
      <c r="C11" s="513">
        <v>0</v>
      </c>
      <c r="D11" s="610">
        <v>0</v>
      </c>
      <c r="E11" s="513">
        <v>0</v>
      </c>
      <c r="F11" s="513">
        <v>0</v>
      </c>
      <c r="G11" s="513">
        <v>0</v>
      </c>
      <c r="H11" s="513">
        <v>0</v>
      </c>
      <c r="I11" s="513">
        <v>0</v>
      </c>
      <c r="J11" s="513">
        <v>0</v>
      </c>
      <c r="K11" s="513">
        <v>0</v>
      </c>
      <c r="L11" s="513">
        <v>0</v>
      </c>
      <c r="M11" s="513">
        <v>0</v>
      </c>
      <c r="N11" s="513">
        <v>0</v>
      </c>
      <c r="O11" s="513">
        <v>0</v>
      </c>
      <c r="P11" s="513">
        <v>0</v>
      </c>
    </row>
    <row r="12" spans="1:16">
      <c r="A12" s="511">
        <v>2</v>
      </c>
      <c r="B12" s="557" t="s">
        <v>445</v>
      </c>
      <c r="C12" s="513">
        <v>0</v>
      </c>
      <c r="D12" s="610">
        <v>0</v>
      </c>
      <c r="E12" s="513">
        <v>0</v>
      </c>
      <c r="F12" s="513">
        <v>0</v>
      </c>
      <c r="G12" s="513">
        <v>0</v>
      </c>
      <c r="H12" s="513">
        <v>0</v>
      </c>
      <c r="I12" s="513">
        <v>0</v>
      </c>
      <c r="J12" s="513">
        <v>0</v>
      </c>
      <c r="K12" s="513">
        <v>0</v>
      </c>
      <c r="L12" s="513">
        <v>0</v>
      </c>
      <c r="M12" s="513">
        <v>0</v>
      </c>
      <c r="N12" s="513">
        <v>0</v>
      </c>
      <c r="O12" s="513">
        <v>0</v>
      </c>
      <c r="P12" s="513">
        <v>0</v>
      </c>
    </row>
    <row r="13" spans="1:16">
      <c r="A13" s="511">
        <v>3</v>
      </c>
      <c r="B13" s="557" t="s">
        <v>497</v>
      </c>
      <c r="C13" s="513">
        <v>0</v>
      </c>
      <c r="D13" s="610">
        <v>0</v>
      </c>
      <c r="E13" s="513">
        <v>0</v>
      </c>
      <c r="F13" s="513">
        <v>0</v>
      </c>
      <c r="G13" s="513">
        <v>0</v>
      </c>
      <c r="H13" s="513">
        <v>0</v>
      </c>
      <c r="I13" s="513">
        <v>0</v>
      </c>
      <c r="J13" s="513">
        <v>0</v>
      </c>
      <c r="K13" s="513">
        <v>0</v>
      </c>
      <c r="L13" s="513">
        <v>0</v>
      </c>
      <c r="M13" s="513">
        <v>0</v>
      </c>
      <c r="N13" s="513">
        <v>0</v>
      </c>
      <c r="O13" s="513">
        <v>0</v>
      </c>
      <c r="P13" s="513">
        <v>0</v>
      </c>
    </row>
    <row r="14" spans="1:16" s="257" customFormat="1" ht="25.5">
      <c r="A14" s="511">
        <v>4</v>
      </c>
      <c r="B14" s="557" t="s">
        <v>447</v>
      </c>
      <c r="C14" s="513">
        <v>0</v>
      </c>
      <c r="D14" s="610">
        <v>0</v>
      </c>
      <c r="E14" s="513">
        <v>0</v>
      </c>
      <c r="F14" s="513">
        <v>0</v>
      </c>
      <c r="G14" s="513">
        <v>0</v>
      </c>
      <c r="H14" s="513">
        <v>0</v>
      </c>
      <c r="I14" s="513">
        <v>0</v>
      </c>
      <c r="J14" s="513">
        <v>0</v>
      </c>
      <c r="K14" s="513">
        <v>0</v>
      </c>
      <c r="L14" s="513">
        <v>0</v>
      </c>
      <c r="M14" s="513">
        <v>0</v>
      </c>
      <c r="N14" s="513">
        <v>0</v>
      </c>
      <c r="O14" s="513">
        <v>0</v>
      </c>
      <c r="P14" s="513">
        <v>0</v>
      </c>
    </row>
    <row r="15" spans="1:16">
      <c r="A15" s="511">
        <v>5</v>
      </c>
      <c r="B15" s="561" t="s">
        <v>448</v>
      </c>
      <c r="C15" s="513">
        <v>0</v>
      </c>
      <c r="D15" s="610">
        <v>0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v>0</v>
      </c>
      <c r="K15" s="513">
        <v>0</v>
      </c>
      <c r="L15" s="513">
        <v>0</v>
      </c>
      <c r="M15" s="513">
        <v>0</v>
      </c>
      <c r="N15" s="513">
        <v>0</v>
      </c>
      <c r="O15" s="513">
        <v>0</v>
      </c>
      <c r="P15" s="513">
        <v>0</v>
      </c>
    </row>
    <row r="16" spans="1:16">
      <c r="A16" s="511">
        <v>6</v>
      </c>
      <c r="B16" s="561" t="s">
        <v>449</v>
      </c>
      <c r="C16" s="513">
        <v>0</v>
      </c>
      <c r="D16" s="610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>
        <v>0</v>
      </c>
    </row>
    <row r="17" spans="1:16">
      <c r="A17" s="511">
        <v>7</v>
      </c>
      <c r="B17" s="561" t="s">
        <v>450</v>
      </c>
      <c r="C17" s="513">
        <v>0</v>
      </c>
      <c r="D17" s="610">
        <v>0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v>0</v>
      </c>
      <c r="K17" s="513">
        <v>0</v>
      </c>
      <c r="L17" s="513">
        <v>0</v>
      </c>
      <c r="M17" s="513">
        <v>0</v>
      </c>
      <c r="N17" s="513">
        <v>0</v>
      </c>
      <c r="O17" s="513">
        <v>0</v>
      </c>
      <c r="P17" s="513">
        <v>0</v>
      </c>
    </row>
    <row r="18" spans="1:16">
      <c r="A18" s="511">
        <v>8</v>
      </c>
      <c r="B18" s="561" t="s">
        <v>451</v>
      </c>
      <c r="C18" s="513">
        <v>0</v>
      </c>
      <c r="D18" s="610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v>0</v>
      </c>
      <c r="K18" s="513">
        <v>0</v>
      </c>
      <c r="L18" s="513">
        <v>0</v>
      </c>
      <c r="M18" s="513">
        <v>0</v>
      </c>
      <c r="N18" s="513">
        <v>0</v>
      </c>
      <c r="O18" s="513">
        <v>0</v>
      </c>
      <c r="P18" s="513">
        <v>0</v>
      </c>
    </row>
    <row r="19" spans="1:16">
      <c r="A19" s="511">
        <v>9</v>
      </c>
      <c r="B19" s="561" t="s">
        <v>452</v>
      </c>
      <c r="C19" s="513">
        <v>0</v>
      </c>
      <c r="D19" s="610">
        <v>0</v>
      </c>
      <c r="E19" s="513">
        <v>0</v>
      </c>
      <c r="F19" s="513">
        <v>0</v>
      </c>
      <c r="G19" s="513">
        <v>0</v>
      </c>
      <c r="H19" s="513">
        <v>0</v>
      </c>
      <c r="I19" s="513">
        <v>0</v>
      </c>
      <c r="J19" s="513">
        <v>0</v>
      </c>
      <c r="K19" s="513">
        <v>0</v>
      </c>
      <c r="L19" s="513">
        <v>0</v>
      </c>
      <c r="M19" s="513">
        <v>0</v>
      </c>
      <c r="N19" s="513">
        <v>0</v>
      </c>
      <c r="O19" s="513">
        <v>0</v>
      </c>
      <c r="P19" s="513">
        <v>0</v>
      </c>
    </row>
    <row r="20" spans="1:16" ht="25.5">
      <c r="A20" s="511">
        <v>10</v>
      </c>
      <c r="B20" s="561" t="s">
        <v>453</v>
      </c>
      <c r="C20" s="513">
        <v>0</v>
      </c>
      <c r="D20" s="610">
        <v>0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v>0</v>
      </c>
      <c r="K20" s="513">
        <v>0</v>
      </c>
      <c r="L20" s="513">
        <v>0</v>
      </c>
      <c r="M20" s="513">
        <v>0</v>
      </c>
      <c r="N20" s="513">
        <v>0</v>
      </c>
      <c r="O20" s="513">
        <v>0</v>
      </c>
      <c r="P20" s="513">
        <v>0</v>
      </c>
    </row>
    <row r="21" spans="1:16" ht="25.5">
      <c r="A21" s="511">
        <v>11</v>
      </c>
      <c r="B21" s="561" t="s">
        <v>454</v>
      </c>
      <c r="C21" s="513">
        <v>0</v>
      </c>
      <c r="D21" s="610">
        <v>0</v>
      </c>
      <c r="E21" s="513">
        <v>0</v>
      </c>
      <c r="F21" s="513">
        <v>0</v>
      </c>
      <c r="G21" s="513">
        <v>0</v>
      </c>
      <c r="H21" s="513">
        <v>0</v>
      </c>
      <c r="I21" s="513">
        <v>0</v>
      </c>
      <c r="J21" s="513">
        <v>0</v>
      </c>
      <c r="K21" s="513">
        <v>0</v>
      </c>
      <c r="L21" s="513">
        <v>0</v>
      </c>
      <c r="M21" s="513">
        <v>0</v>
      </c>
      <c r="N21" s="513">
        <v>0</v>
      </c>
      <c r="O21" s="513">
        <v>0</v>
      </c>
      <c r="P21" s="513">
        <v>0</v>
      </c>
    </row>
    <row r="22" spans="1:16" ht="25.5">
      <c r="A22" s="511">
        <v>12</v>
      </c>
      <c r="B22" s="561" t="s">
        <v>455</v>
      </c>
      <c r="C22" s="513">
        <v>0</v>
      </c>
      <c r="D22" s="610">
        <v>0</v>
      </c>
      <c r="E22" s="513">
        <v>0</v>
      </c>
      <c r="F22" s="513">
        <v>0</v>
      </c>
      <c r="G22" s="513">
        <v>0</v>
      </c>
      <c r="H22" s="513">
        <v>0</v>
      </c>
      <c r="I22" s="513">
        <v>0</v>
      </c>
      <c r="J22" s="513">
        <v>0</v>
      </c>
      <c r="K22" s="513">
        <v>0</v>
      </c>
      <c r="L22" s="513">
        <v>0</v>
      </c>
      <c r="M22" s="513">
        <v>0</v>
      </c>
      <c r="N22" s="513">
        <v>0</v>
      </c>
      <c r="O22" s="513">
        <v>0</v>
      </c>
      <c r="P22" s="513">
        <v>0</v>
      </c>
    </row>
    <row r="23" spans="1:16">
      <c r="A23" s="511">
        <v>13</v>
      </c>
      <c r="B23" s="561" t="s">
        <v>456</v>
      </c>
      <c r="C23" s="513">
        <v>0</v>
      </c>
      <c r="D23" s="610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</row>
    <row r="24" spans="1:16">
      <c r="A24" s="511">
        <v>14</v>
      </c>
      <c r="B24" s="561" t="s">
        <v>457</v>
      </c>
      <c r="C24" s="513">
        <v>0</v>
      </c>
      <c r="D24" s="610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</row>
    <row r="25" spans="1:16">
      <c r="A25" s="511">
        <v>15</v>
      </c>
      <c r="B25" s="561" t="s">
        <v>458</v>
      </c>
      <c r="C25" s="513">
        <v>0</v>
      </c>
      <c r="D25" s="610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v>0</v>
      </c>
      <c r="K25" s="513">
        <v>0</v>
      </c>
      <c r="L25" s="513">
        <v>0</v>
      </c>
      <c r="M25" s="513">
        <v>0</v>
      </c>
      <c r="N25" s="513">
        <v>0</v>
      </c>
      <c r="O25" s="513">
        <v>0</v>
      </c>
      <c r="P25" s="513">
        <v>0</v>
      </c>
    </row>
    <row r="26" spans="1:16">
      <c r="A26" s="511">
        <v>16</v>
      </c>
      <c r="B26" s="561" t="s">
        <v>459</v>
      </c>
      <c r="C26" s="513">
        <v>0</v>
      </c>
      <c r="D26" s="610">
        <v>0</v>
      </c>
      <c r="E26" s="513">
        <v>0</v>
      </c>
      <c r="F26" s="513">
        <v>0</v>
      </c>
      <c r="G26" s="513">
        <v>0</v>
      </c>
      <c r="H26" s="513">
        <v>0</v>
      </c>
      <c r="I26" s="513">
        <v>0</v>
      </c>
      <c r="J26" s="513">
        <v>0</v>
      </c>
      <c r="K26" s="513">
        <v>0</v>
      </c>
      <c r="L26" s="513">
        <v>0</v>
      </c>
      <c r="M26" s="513">
        <v>0</v>
      </c>
      <c r="N26" s="513">
        <v>0</v>
      </c>
      <c r="O26" s="513">
        <v>0</v>
      </c>
      <c r="P26" s="513">
        <v>0</v>
      </c>
    </row>
    <row r="27" spans="1:16">
      <c r="A27" s="511">
        <v>17</v>
      </c>
      <c r="B27" s="561" t="s">
        <v>460</v>
      </c>
      <c r="C27" s="513">
        <v>0</v>
      </c>
      <c r="D27" s="610">
        <v>0</v>
      </c>
      <c r="E27" s="513">
        <v>0</v>
      </c>
      <c r="F27" s="513">
        <v>0</v>
      </c>
      <c r="G27" s="513">
        <v>0</v>
      </c>
      <c r="H27" s="513">
        <v>0</v>
      </c>
      <c r="I27" s="513">
        <v>0</v>
      </c>
      <c r="J27" s="513">
        <v>0</v>
      </c>
      <c r="K27" s="513">
        <v>0</v>
      </c>
      <c r="L27" s="513">
        <v>0</v>
      </c>
      <c r="M27" s="513">
        <v>0</v>
      </c>
      <c r="N27" s="513">
        <v>0</v>
      </c>
      <c r="O27" s="513">
        <v>0</v>
      </c>
      <c r="P27" s="513">
        <v>0</v>
      </c>
    </row>
    <row r="28" spans="1:16">
      <c r="A28" s="511">
        <v>18</v>
      </c>
      <c r="B28" s="561" t="s">
        <v>461</v>
      </c>
      <c r="C28" s="513">
        <v>0</v>
      </c>
      <c r="D28" s="610">
        <v>0</v>
      </c>
      <c r="E28" s="513">
        <v>0</v>
      </c>
      <c r="F28" s="513">
        <v>0</v>
      </c>
      <c r="G28" s="513">
        <v>0</v>
      </c>
      <c r="H28" s="513">
        <v>0</v>
      </c>
      <c r="I28" s="513">
        <v>0</v>
      </c>
      <c r="J28" s="513">
        <v>0</v>
      </c>
      <c r="K28" s="513">
        <v>0</v>
      </c>
      <c r="L28" s="513">
        <v>0</v>
      </c>
      <c r="M28" s="513">
        <v>0</v>
      </c>
      <c r="N28" s="513">
        <v>0</v>
      </c>
      <c r="O28" s="513">
        <v>0</v>
      </c>
      <c r="P28" s="513">
        <v>0</v>
      </c>
    </row>
    <row r="29" spans="1:16">
      <c r="A29" s="511">
        <v>19</v>
      </c>
      <c r="B29" s="561" t="s">
        <v>462</v>
      </c>
      <c r="C29" s="513">
        <v>0</v>
      </c>
      <c r="D29" s="610">
        <v>0</v>
      </c>
      <c r="E29" s="513">
        <v>0</v>
      </c>
      <c r="F29" s="513">
        <v>0</v>
      </c>
      <c r="G29" s="513">
        <v>0</v>
      </c>
      <c r="H29" s="513">
        <v>0</v>
      </c>
      <c r="I29" s="513">
        <v>0</v>
      </c>
      <c r="J29" s="513">
        <v>0</v>
      </c>
      <c r="K29" s="513">
        <v>0</v>
      </c>
      <c r="L29" s="513">
        <v>0</v>
      </c>
      <c r="M29" s="513">
        <v>0</v>
      </c>
      <c r="N29" s="513">
        <v>0</v>
      </c>
      <c r="O29" s="513">
        <v>0</v>
      </c>
      <c r="P29" s="513">
        <v>0</v>
      </c>
    </row>
    <row r="30" spans="1:16">
      <c r="A30" s="511">
        <v>20</v>
      </c>
      <c r="B30" s="561" t="s">
        <v>463</v>
      </c>
      <c r="C30" s="513">
        <v>0</v>
      </c>
      <c r="D30" s="610">
        <v>0</v>
      </c>
      <c r="E30" s="513">
        <v>0</v>
      </c>
      <c r="F30" s="513">
        <v>0</v>
      </c>
      <c r="G30" s="513">
        <v>0</v>
      </c>
      <c r="H30" s="513">
        <v>0</v>
      </c>
      <c r="I30" s="513">
        <v>0</v>
      </c>
      <c r="J30" s="513">
        <v>0</v>
      </c>
      <c r="K30" s="513">
        <v>0</v>
      </c>
      <c r="L30" s="513">
        <v>0</v>
      </c>
      <c r="M30" s="513">
        <v>0</v>
      </c>
      <c r="N30" s="513">
        <v>0</v>
      </c>
      <c r="O30" s="513">
        <v>0</v>
      </c>
      <c r="P30" s="513">
        <v>0</v>
      </c>
    </row>
    <row r="31" spans="1:16" ht="25.5">
      <c r="A31" s="511">
        <v>21</v>
      </c>
      <c r="B31" s="561" t="s">
        <v>464</v>
      </c>
      <c r="C31" s="513">
        <v>0</v>
      </c>
      <c r="D31" s="610">
        <v>0</v>
      </c>
      <c r="E31" s="513">
        <v>0</v>
      </c>
      <c r="F31" s="513">
        <v>0</v>
      </c>
      <c r="G31" s="513">
        <v>0</v>
      </c>
      <c r="H31" s="513">
        <v>0</v>
      </c>
      <c r="I31" s="513">
        <v>0</v>
      </c>
      <c r="J31" s="513">
        <v>0</v>
      </c>
      <c r="K31" s="513">
        <v>0</v>
      </c>
      <c r="L31" s="513">
        <v>0</v>
      </c>
      <c r="M31" s="513">
        <v>0</v>
      </c>
      <c r="N31" s="513">
        <v>0</v>
      </c>
      <c r="O31" s="513">
        <v>0</v>
      </c>
      <c r="P31" s="513">
        <v>0</v>
      </c>
    </row>
    <row r="32" spans="1:16">
      <c r="A32" s="511">
        <v>22</v>
      </c>
      <c r="B32" s="561" t="s">
        <v>465</v>
      </c>
      <c r="C32" s="513">
        <v>0</v>
      </c>
      <c r="D32" s="610">
        <v>0</v>
      </c>
      <c r="E32" s="513">
        <v>0</v>
      </c>
      <c r="F32" s="513">
        <v>0</v>
      </c>
      <c r="G32" s="513">
        <v>0</v>
      </c>
      <c r="H32" s="513">
        <v>0</v>
      </c>
      <c r="I32" s="513">
        <v>0</v>
      </c>
      <c r="J32" s="513">
        <v>0</v>
      </c>
      <c r="K32" s="513">
        <v>0</v>
      </c>
      <c r="L32" s="513">
        <v>0</v>
      </c>
      <c r="M32" s="513">
        <v>0</v>
      </c>
      <c r="N32" s="513">
        <v>0</v>
      </c>
      <c r="O32" s="513">
        <v>0</v>
      </c>
      <c r="P32" s="513">
        <v>0</v>
      </c>
    </row>
    <row r="33" spans="1:16">
      <c r="A33" s="511">
        <v>23</v>
      </c>
      <c r="B33" s="561" t="s">
        <v>466</v>
      </c>
      <c r="C33" s="513">
        <v>0</v>
      </c>
      <c r="D33" s="610">
        <v>0</v>
      </c>
      <c r="E33" s="513">
        <v>0</v>
      </c>
      <c r="F33" s="513">
        <v>0</v>
      </c>
      <c r="G33" s="513">
        <v>0</v>
      </c>
      <c r="H33" s="513">
        <v>0</v>
      </c>
      <c r="I33" s="513">
        <v>0</v>
      </c>
      <c r="J33" s="513">
        <v>0</v>
      </c>
      <c r="K33" s="513">
        <v>0</v>
      </c>
      <c r="L33" s="513">
        <v>0</v>
      </c>
      <c r="M33" s="513">
        <v>0</v>
      </c>
      <c r="N33" s="513">
        <v>0</v>
      </c>
      <c r="O33" s="513">
        <v>0</v>
      </c>
      <c r="P33" s="513">
        <v>0</v>
      </c>
    </row>
    <row r="34" spans="1:16">
      <c r="A34" s="511">
        <v>24</v>
      </c>
      <c r="B34" s="561" t="s">
        <v>489</v>
      </c>
      <c r="C34" s="513">
        <v>0</v>
      </c>
      <c r="D34" s="610">
        <v>0</v>
      </c>
      <c r="E34" s="513">
        <v>0</v>
      </c>
      <c r="F34" s="513">
        <v>0</v>
      </c>
      <c r="G34" s="513">
        <v>0</v>
      </c>
      <c r="H34" s="513">
        <v>0</v>
      </c>
      <c r="I34" s="513">
        <v>0</v>
      </c>
      <c r="J34" s="513">
        <v>0</v>
      </c>
      <c r="K34" s="513">
        <v>0</v>
      </c>
      <c r="L34" s="513">
        <v>0</v>
      </c>
      <c r="M34" s="513">
        <v>0</v>
      </c>
      <c r="N34" s="513">
        <v>0</v>
      </c>
      <c r="O34" s="513">
        <v>0</v>
      </c>
      <c r="P34" s="513">
        <v>0</v>
      </c>
    </row>
    <row r="35" spans="1:16">
      <c r="A35" s="511">
        <v>25</v>
      </c>
      <c r="B35" s="561" t="s">
        <v>467</v>
      </c>
      <c r="C35" s="513">
        <v>0</v>
      </c>
      <c r="D35" s="610">
        <v>0</v>
      </c>
      <c r="E35" s="513">
        <v>0</v>
      </c>
      <c r="F35" s="513">
        <v>0</v>
      </c>
      <c r="G35" s="513">
        <v>0</v>
      </c>
      <c r="H35" s="513">
        <v>0</v>
      </c>
      <c r="I35" s="513">
        <v>0</v>
      </c>
      <c r="J35" s="513">
        <v>0</v>
      </c>
      <c r="K35" s="513">
        <v>0</v>
      </c>
      <c r="L35" s="513">
        <v>0</v>
      </c>
      <c r="M35" s="513">
        <v>0</v>
      </c>
      <c r="N35" s="513">
        <v>0</v>
      </c>
      <c r="O35" s="513">
        <v>0</v>
      </c>
      <c r="P35" s="513">
        <v>0</v>
      </c>
    </row>
    <row r="36" spans="1:16">
      <c r="A36" s="511">
        <v>26</v>
      </c>
      <c r="B36" s="561" t="s">
        <v>468</v>
      </c>
      <c r="C36" s="513">
        <v>0</v>
      </c>
      <c r="D36" s="610">
        <v>0</v>
      </c>
      <c r="E36" s="513">
        <v>0</v>
      </c>
      <c r="F36" s="513">
        <v>0</v>
      </c>
      <c r="G36" s="513">
        <v>0</v>
      </c>
      <c r="H36" s="513">
        <v>0</v>
      </c>
      <c r="I36" s="513">
        <v>0</v>
      </c>
      <c r="J36" s="513">
        <v>0</v>
      </c>
      <c r="K36" s="513">
        <v>0</v>
      </c>
      <c r="L36" s="513">
        <v>0</v>
      </c>
      <c r="M36" s="513">
        <v>0</v>
      </c>
      <c r="N36" s="513">
        <v>0</v>
      </c>
      <c r="O36" s="513">
        <v>0</v>
      </c>
      <c r="P36" s="513">
        <v>0</v>
      </c>
    </row>
    <row r="37" spans="1:16">
      <c r="A37" s="511">
        <v>27</v>
      </c>
      <c r="B37" s="561" t="s">
        <v>469</v>
      </c>
      <c r="C37" s="513">
        <v>0</v>
      </c>
      <c r="D37" s="610">
        <v>0</v>
      </c>
      <c r="E37" s="513">
        <v>0</v>
      </c>
      <c r="F37" s="513">
        <v>0</v>
      </c>
      <c r="G37" s="513">
        <v>0</v>
      </c>
      <c r="H37" s="513">
        <v>0</v>
      </c>
      <c r="I37" s="513">
        <v>0</v>
      </c>
      <c r="J37" s="513">
        <v>0</v>
      </c>
      <c r="K37" s="513">
        <v>0</v>
      </c>
      <c r="L37" s="513">
        <v>0</v>
      </c>
      <c r="M37" s="513">
        <v>0</v>
      </c>
      <c r="N37" s="513">
        <v>0</v>
      </c>
      <c r="O37" s="513">
        <v>0</v>
      </c>
      <c r="P37" s="513">
        <v>0</v>
      </c>
    </row>
    <row r="38" spans="1:16">
      <c r="A38" s="511">
        <v>28</v>
      </c>
      <c r="B38" s="561" t="s">
        <v>470</v>
      </c>
      <c r="C38" s="513">
        <v>0</v>
      </c>
      <c r="D38" s="610">
        <v>0</v>
      </c>
      <c r="E38" s="513">
        <v>0</v>
      </c>
      <c r="F38" s="513">
        <v>0</v>
      </c>
      <c r="G38" s="513">
        <v>0</v>
      </c>
      <c r="H38" s="513">
        <v>0</v>
      </c>
      <c r="I38" s="513">
        <v>0</v>
      </c>
      <c r="J38" s="513">
        <v>0</v>
      </c>
      <c r="K38" s="513">
        <v>0</v>
      </c>
      <c r="L38" s="513">
        <v>0</v>
      </c>
      <c r="M38" s="513">
        <v>0</v>
      </c>
      <c r="N38" s="513">
        <v>0</v>
      </c>
      <c r="O38" s="513">
        <v>0</v>
      </c>
      <c r="P38" s="513">
        <v>0</v>
      </c>
    </row>
    <row r="39" spans="1:16" ht="25.5">
      <c r="A39" s="511">
        <v>29</v>
      </c>
      <c r="B39" s="561" t="s">
        <v>490</v>
      </c>
      <c r="C39" s="513">
        <v>0</v>
      </c>
      <c r="D39" s="610">
        <v>0</v>
      </c>
      <c r="E39" s="513">
        <v>0</v>
      </c>
      <c r="F39" s="513">
        <v>0</v>
      </c>
      <c r="G39" s="513">
        <v>0</v>
      </c>
      <c r="H39" s="513">
        <v>0</v>
      </c>
      <c r="I39" s="513">
        <v>0</v>
      </c>
      <c r="J39" s="513">
        <v>0</v>
      </c>
      <c r="K39" s="513">
        <v>0</v>
      </c>
      <c r="L39" s="513">
        <v>0</v>
      </c>
      <c r="M39" s="513">
        <v>0</v>
      </c>
      <c r="N39" s="513">
        <v>0</v>
      </c>
      <c r="O39" s="513">
        <v>0</v>
      </c>
      <c r="P39" s="513">
        <v>0</v>
      </c>
    </row>
    <row r="40" spans="1:16">
      <c r="A40" s="511">
        <v>30</v>
      </c>
      <c r="B40" s="561" t="s">
        <v>471</v>
      </c>
      <c r="C40" s="513">
        <v>0</v>
      </c>
      <c r="D40" s="610">
        <v>0</v>
      </c>
      <c r="E40" s="513">
        <v>0</v>
      </c>
      <c r="F40" s="513">
        <v>0</v>
      </c>
      <c r="G40" s="513">
        <v>0</v>
      </c>
      <c r="H40" s="513">
        <v>0</v>
      </c>
      <c r="I40" s="513">
        <v>0</v>
      </c>
      <c r="J40" s="513">
        <v>0</v>
      </c>
      <c r="K40" s="513">
        <v>0</v>
      </c>
      <c r="L40" s="513">
        <v>0</v>
      </c>
      <c r="M40" s="513">
        <v>0</v>
      </c>
      <c r="N40" s="513">
        <v>0</v>
      </c>
      <c r="O40" s="513">
        <v>0</v>
      </c>
      <c r="P40" s="513">
        <v>0</v>
      </c>
    </row>
    <row r="41" spans="1:16" ht="25.5">
      <c r="A41" s="511">
        <v>31</v>
      </c>
      <c r="B41" s="561" t="s">
        <v>472</v>
      </c>
      <c r="C41" s="513">
        <v>0</v>
      </c>
      <c r="D41" s="610">
        <v>0</v>
      </c>
      <c r="E41" s="513">
        <v>0</v>
      </c>
      <c r="F41" s="513">
        <v>0</v>
      </c>
      <c r="G41" s="513">
        <v>0</v>
      </c>
      <c r="H41" s="513">
        <v>0</v>
      </c>
      <c r="I41" s="513">
        <v>0</v>
      </c>
      <c r="J41" s="513">
        <v>0</v>
      </c>
      <c r="K41" s="513">
        <v>0</v>
      </c>
      <c r="L41" s="513">
        <v>0</v>
      </c>
      <c r="M41" s="513">
        <v>0</v>
      </c>
      <c r="N41" s="513">
        <v>0</v>
      </c>
      <c r="O41" s="513">
        <v>0</v>
      </c>
      <c r="P41" s="513">
        <v>0</v>
      </c>
    </row>
    <row r="42" spans="1:16">
      <c r="A42" s="511">
        <v>32</v>
      </c>
      <c r="B42" s="561" t="s">
        <v>473</v>
      </c>
      <c r="C42" s="513">
        <v>0</v>
      </c>
      <c r="D42" s="610">
        <v>0</v>
      </c>
      <c r="E42" s="513">
        <v>0</v>
      </c>
      <c r="F42" s="513">
        <v>0</v>
      </c>
      <c r="G42" s="513">
        <v>0</v>
      </c>
      <c r="H42" s="513">
        <v>0</v>
      </c>
      <c r="I42" s="513">
        <v>0</v>
      </c>
      <c r="J42" s="513">
        <v>0</v>
      </c>
      <c r="K42" s="513">
        <v>0</v>
      </c>
      <c r="L42" s="513">
        <v>0</v>
      </c>
      <c r="M42" s="513">
        <v>0</v>
      </c>
      <c r="N42" s="513">
        <v>0</v>
      </c>
      <c r="O42" s="513">
        <v>0</v>
      </c>
      <c r="P42" s="513">
        <v>0</v>
      </c>
    </row>
    <row r="43" spans="1:16">
      <c r="A43" s="511">
        <v>33</v>
      </c>
      <c r="B43" s="561" t="s">
        <v>474</v>
      </c>
      <c r="C43" s="513">
        <v>0</v>
      </c>
      <c r="D43" s="610">
        <v>0</v>
      </c>
      <c r="E43" s="513">
        <v>0</v>
      </c>
      <c r="F43" s="513">
        <v>0</v>
      </c>
      <c r="G43" s="513">
        <v>0</v>
      </c>
      <c r="H43" s="513">
        <v>0</v>
      </c>
      <c r="I43" s="513">
        <v>0</v>
      </c>
      <c r="J43" s="513">
        <v>0</v>
      </c>
      <c r="K43" s="513">
        <v>0</v>
      </c>
      <c r="L43" s="513">
        <v>0</v>
      </c>
      <c r="M43" s="513">
        <v>0</v>
      </c>
      <c r="N43" s="513">
        <v>0</v>
      </c>
      <c r="O43" s="513">
        <v>0</v>
      </c>
      <c r="P43" s="513">
        <v>0</v>
      </c>
    </row>
    <row r="44" spans="1:16">
      <c r="A44" s="511">
        <v>34</v>
      </c>
      <c r="B44" s="561" t="s">
        <v>475</v>
      </c>
      <c r="C44" s="513">
        <v>0</v>
      </c>
      <c r="D44" s="610">
        <v>0</v>
      </c>
      <c r="E44" s="513">
        <v>0</v>
      </c>
      <c r="F44" s="513">
        <v>0</v>
      </c>
      <c r="G44" s="513">
        <v>0</v>
      </c>
      <c r="H44" s="513">
        <v>0</v>
      </c>
      <c r="I44" s="513">
        <v>0</v>
      </c>
      <c r="J44" s="513">
        <v>0</v>
      </c>
      <c r="K44" s="513">
        <v>0</v>
      </c>
      <c r="L44" s="513">
        <v>0</v>
      </c>
      <c r="M44" s="513">
        <v>0</v>
      </c>
      <c r="N44" s="513">
        <v>0</v>
      </c>
      <c r="O44" s="513">
        <v>0</v>
      </c>
      <c r="P44" s="513">
        <v>0</v>
      </c>
    </row>
    <row r="45" spans="1:16">
      <c r="A45" s="511">
        <v>35</v>
      </c>
      <c r="B45" s="561" t="s">
        <v>476</v>
      </c>
      <c r="C45" s="513">
        <v>0</v>
      </c>
      <c r="D45" s="610">
        <v>0</v>
      </c>
      <c r="E45" s="513">
        <v>0</v>
      </c>
      <c r="F45" s="513">
        <v>0</v>
      </c>
      <c r="G45" s="513">
        <v>0</v>
      </c>
      <c r="H45" s="513">
        <v>0</v>
      </c>
      <c r="I45" s="513">
        <v>0</v>
      </c>
      <c r="J45" s="513">
        <v>0</v>
      </c>
      <c r="K45" s="513">
        <v>0</v>
      </c>
      <c r="L45" s="513">
        <v>0</v>
      </c>
      <c r="M45" s="513">
        <v>0</v>
      </c>
      <c r="N45" s="513">
        <v>0</v>
      </c>
      <c r="O45" s="513">
        <v>0</v>
      </c>
      <c r="P45" s="513">
        <v>0</v>
      </c>
    </row>
    <row r="46" spans="1:16" s="257" customFormat="1">
      <c r="A46" s="511">
        <v>36</v>
      </c>
      <c r="B46" s="561" t="s">
        <v>491</v>
      </c>
      <c r="C46" s="513">
        <v>0</v>
      </c>
      <c r="D46" s="610">
        <v>0</v>
      </c>
      <c r="E46" s="513">
        <v>0</v>
      </c>
      <c r="F46" s="513">
        <v>0</v>
      </c>
      <c r="G46" s="513">
        <v>0</v>
      </c>
      <c r="H46" s="513">
        <v>0</v>
      </c>
      <c r="I46" s="513">
        <v>0</v>
      </c>
      <c r="J46" s="513">
        <v>0</v>
      </c>
      <c r="K46" s="513">
        <v>0</v>
      </c>
      <c r="L46" s="513">
        <v>0</v>
      </c>
      <c r="M46" s="513">
        <v>0</v>
      </c>
      <c r="N46" s="513">
        <v>0</v>
      </c>
      <c r="O46" s="513">
        <v>0</v>
      </c>
      <c r="P46" s="513">
        <v>0</v>
      </c>
    </row>
    <row r="47" spans="1:16">
      <c r="A47" s="511">
        <v>37</v>
      </c>
      <c r="B47" s="561" t="s">
        <v>477</v>
      </c>
      <c r="C47" s="513">
        <v>0</v>
      </c>
      <c r="D47" s="610">
        <v>0</v>
      </c>
      <c r="E47" s="513">
        <v>0</v>
      </c>
      <c r="F47" s="513">
        <v>0</v>
      </c>
      <c r="G47" s="513">
        <v>0</v>
      </c>
      <c r="H47" s="513">
        <v>0</v>
      </c>
      <c r="I47" s="513">
        <v>0</v>
      </c>
      <c r="J47" s="513">
        <v>0</v>
      </c>
      <c r="K47" s="513">
        <v>0</v>
      </c>
      <c r="L47" s="513">
        <v>0</v>
      </c>
      <c r="M47" s="513">
        <v>0</v>
      </c>
      <c r="N47" s="513">
        <v>0</v>
      </c>
      <c r="O47" s="513">
        <v>0</v>
      </c>
      <c r="P47" s="513">
        <v>0</v>
      </c>
    </row>
    <row r="48" spans="1:16">
      <c r="A48" s="511">
        <v>38</v>
      </c>
      <c r="B48" s="561" t="s">
        <v>478</v>
      </c>
      <c r="C48" s="513">
        <v>0</v>
      </c>
      <c r="D48" s="610">
        <v>0</v>
      </c>
      <c r="E48" s="513">
        <v>0</v>
      </c>
      <c r="F48" s="513">
        <v>0</v>
      </c>
      <c r="G48" s="513">
        <v>0</v>
      </c>
      <c r="H48" s="513">
        <v>0</v>
      </c>
      <c r="I48" s="513">
        <v>0</v>
      </c>
      <c r="J48" s="513">
        <v>0</v>
      </c>
      <c r="K48" s="513">
        <v>0</v>
      </c>
      <c r="L48" s="513">
        <v>0</v>
      </c>
      <c r="M48" s="513">
        <v>0</v>
      </c>
      <c r="N48" s="513">
        <v>0</v>
      </c>
      <c r="O48" s="513">
        <v>0</v>
      </c>
      <c r="P48" s="513">
        <v>0</v>
      </c>
    </row>
    <row r="49" spans="1:16">
      <c r="A49" s="511">
        <v>39</v>
      </c>
      <c r="B49" s="557" t="s">
        <v>479</v>
      </c>
      <c r="C49" s="513">
        <v>0</v>
      </c>
      <c r="D49" s="610">
        <v>0</v>
      </c>
      <c r="E49" s="513">
        <v>0</v>
      </c>
      <c r="F49" s="513">
        <v>0</v>
      </c>
      <c r="G49" s="513">
        <v>0</v>
      </c>
      <c r="H49" s="513">
        <v>0</v>
      </c>
      <c r="I49" s="513">
        <v>0</v>
      </c>
      <c r="J49" s="513">
        <v>0</v>
      </c>
      <c r="K49" s="513">
        <v>0</v>
      </c>
      <c r="L49" s="513">
        <v>0</v>
      </c>
      <c r="M49" s="513">
        <v>0</v>
      </c>
      <c r="N49" s="513">
        <v>0</v>
      </c>
      <c r="O49" s="513">
        <v>0</v>
      </c>
      <c r="P49" s="513">
        <v>0</v>
      </c>
    </row>
    <row r="50" spans="1:16">
      <c r="A50" s="511">
        <v>40</v>
      </c>
      <c r="B50" s="561" t="s">
        <v>480</v>
      </c>
      <c r="C50" s="513">
        <v>0</v>
      </c>
      <c r="D50" s="610">
        <v>0</v>
      </c>
      <c r="E50" s="513">
        <v>0</v>
      </c>
      <c r="F50" s="513">
        <v>0</v>
      </c>
      <c r="G50" s="513">
        <v>0</v>
      </c>
      <c r="H50" s="513">
        <v>0</v>
      </c>
      <c r="I50" s="513">
        <v>0</v>
      </c>
      <c r="J50" s="513">
        <v>0</v>
      </c>
      <c r="K50" s="513">
        <v>0</v>
      </c>
      <c r="L50" s="513">
        <v>0</v>
      </c>
      <c r="M50" s="513">
        <v>0</v>
      </c>
      <c r="N50" s="513">
        <v>0</v>
      </c>
      <c r="O50" s="513">
        <v>0</v>
      </c>
      <c r="P50" s="513">
        <v>0</v>
      </c>
    </row>
    <row r="51" spans="1:16">
      <c r="A51" s="511">
        <v>41</v>
      </c>
      <c r="B51" s="561" t="s">
        <v>481</v>
      </c>
      <c r="C51" s="513">
        <v>0</v>
      </c>
      <c r="D51" s="610">
        <v>0</v>
      </c>
      <c r="E51" s="513">
        <v>0</v>
      </c>
      <c r="F51" s="513">
        <v>0</v>
      </c>
      <c r="G51" s="513">
        <v>0</v>
      </c>
      <c r="H51" s="513">
        <v>0</v>
      </c>
      <c r="I51" s="513">
        <v>0</v>
      </c>
      <c r="J51" s="513">
        <v>0</v>
      </c>
      <c r="K51" s="513">
        <v>0</v>
      </c>
      <c r="L51" s="513">
        <v>0</v>
      </c>
      <c r="M51" s="513">
        <v>0</v>
      </c>
      <c r="N51" s="513">
        <v>0</v>
      </c>
      <c r="O51" s="513">
        <v>0</v>
      </c>
      <c r="P51" s="513">
        <v>0</v>
      </c>
    </row>
    <row r="52" spans="1:16">
      <c r="A52" s="511">
        <v>42</v>
      </c>
      <c r="B52" s="561" t="s">
        <v>482</v>
      </c>
      <c r="C52" s="513">
        <v>0</v>
      </c>
      <c r="D52" s="610">
        <v>0</v>
      </c>
      <c r="E52" s="513">
        <v>0</v>
      </c>
      <c r="F52" s="513">
        <v>0</v>
      </c>
      <c r="G52" s="513">
        <v>0</v>
      </c>
      <c r="H52" s="513">
        <v>0</v>
      </c>
      <c r="I52" s="513">
        <v>0</v>
      </c>
      <c r="J52" s="513">
        <v>0</v>
      </c>
      <c r="K52" s="513">
        <v>0</v>
      </c>
      <c r="L52" s="513">
        <v>0</v>
      </c>
      <c r="M52" s="513">
        <v>0</v>
      </c>
      <c r="N52" s="513">
        <v>0</v>
      </c>
      <c r="O52" s="513">
        <v>0</v>
      </c>
      <c r="P52" s="513">
        <v>0</v>
      </c>
    </row>
    <row r="53" spans="1:16">
      <c r="A53" s="511">
        <v>43</v>
      </c>
      <c r="B53" s="561" t="s">
        <v>483</v>
      </c>
      <c r="C53" s="513">
        <v>0</v>
      </c>
      <c r="D53" s="610">
        <v>0</v>
      </c>
      <c r="E53" s="513">
        <v>0</v>
      </c>
      <c r="F53" s="513">
        <v>0</v>
      </c>
      <c r="G53" s="513">
        <v>0</v>
      </c>
      <c r="H53" s="513">
        <v>0</v>
      </c>
      <c r="I53" s="513">
        <v>0</v>
      </c>
      <c r="J53" s="513">
        <v>0</v>
      </c>
      <c r="K53" s="513">
        <v>0</v>
      </c>
      <c r="L53" s="513">
        <v>0</v>
      </c>
      <c r="M53" s="513">
        <v>0</v>
      </c>
      <c r="N53" s="513">
        <v>0</v>
      </c>
      <c r="O53" s="513">
        <v>0</v>
      </c>
      <c r="P53" s="513">
        <v>0</v>
      </c>
    </row>
    <row r="54" spans="1:16">
      <c r="A54" s="511">
        <v>44</v>
      </c>
      <c r="B54" s="561" t="s">
        <v>484</v>
      </c>
      <c r="C54" s="513">
        <v>0</v>
      </c>
      <c r="D54" s="610">
        <v>0</v>
      </c>
      <c r="E54" s="513">
        <v>0</v>
      </c>
      <c r="F54" s="513">
        <v>0</v>
      </c>
      <c r="G54" s="513">
        <v>0</v>
      </c>
      <c r="H54" s="513">
        <v>0</v>
      </c>
      <c r="I54" s="513">
        <v>0</v>
      </c>
      <c r="J54" s="513">
        <v>0</v>
      </c>
      <c r="K54" s="513">
        <v>0</v>
      </c>
      <c r="L54" s="513">
        <v>0</v>
      </c>
      <c r="M54" s="513">
        <v>0</v>
      </c>
      <c r="N54" s="513">
        <v>0</v>
      </c>
      <c r="O54" s="513">
        <v>0</v>
      </c>
      <c r="P54" s="513">
        <v>0</v>
      </c>
    </row>
    <row r="55" spans="1:16">
      <c r="A55" s="511">
        <v>45</v>
      </c>
      <c r="B55" s="561" t="s">
        <v>485</v>
      </c>
      <c r="C55" s="513">
        <v>0</v>
      </c>
      <c r="D55" s="610">
        <v>0</v>
      </c>
      <c r="E55" s="513">
        <v>0</v>
      </c>
      <c r="F55" s="513">
        <v>0</v>
      </c>
      <c r="G55" s="513">
        <v>0</v>
      </c>
      <c r="H55" s="513">
        <v>0</v>
      </c>
      <c r="I55" s="513">
        <v>0</v>
      </c>
      <c r="J55" s="513">
        <v>0</v>
      </c>
      <c r="K55" s="513">
        <v>0</v>
      </c>
      <c r="L55" s="513">
        <v>0</v>
      </c>
      <c r="M55" s="513">
        <v>0</v>
      </c>
      <c r="N55" s="513">
        <v>0</v>
      </c>
      <c r="O55" s="513">
        <v>0</v>
      </c>
      <c r="P55" s="513">
        <v>0</v>
      </c>
    </row>
    <row r="56" spans="1:16">
      <c r="A56" s="511">
        <v>46</v>
      </c>
      <c r="B56" s="561" t="s">
        <v>486</v>
      </c>
      <c r="C56" s="513">
        <v>0</v>
      </c>
      <c r="D56" s="610">
        <v>0</v>
      </c>
      <c r="E56" s="513">
        <v>0</v>
      </c>
      <c r="F56" s="513">
        <v>0</v>
      </c>
      <c r="G56" s="513">
        <v>0</v>
      </c>
      <c r="H56" s="513">
        <v>0</v>
      </c>
      <c r="I56" s="513">
        <v>0</v>
      </c>
      <c r="J56" s="513">
        <v>0</v>
      </c>
      <c r="K56" s="513">
        <v>0</v>
      </c>
      <c r="L56" s="513">
        <v>0</v>
      </c>
      <c r="M56" s="513">
        <v>0</v>
      </c>
      <c r="N56" s="513">
        <v>0</v>
      </c>
      <c r="O56" s="513">
        <v>0</v>
      </c>
      <c r="P56" s="513">
        <v>0</v>
      </c>
    </row>
    <row r="57" spans="1:16">
      <c r="A57" s="511">
        <v>47</v>
      </c>
      <c r="B57" s="561" t="s">
        <v>487</v>
      </c>
      <c r="C57" s="513">
        <v>0</v>
      </c>
      <c r="D57" s="610">
        <v>0</v>
      </c>
      <c r="E57" s="513">
        <v>0</v>
      </c>
      <c r="F57" s="513">
        <v>0</v>
      </c>
      <c r="G57" s="513">
        <v>0</v>
      </c>
      <c r="H57" s="513">
        <v>0</v>
      </c>
      <c r="I57" s="513">
        <v>0</v>
      </c>
      <c r="J57" s="513">
        <v>0</v>
      </c>
      <c r="K57" s="513">
        <v>0</v>
      </c>
      <c r="L57" s="513">
        <v>0</v>
      </c>
      <c r="M57" s="513">
        <v>0</v>
      </c>
      <c r="N57" s="513">
        <v>0</v>
      </c>
      <c r="O57" s="513">
        <v>0</v>
      </c>
      <c r="P57" s="513">
        <v>0</v>
      </c>
    </row>
    <row r="58" spans="1:16" ht="25.5">
      <c r="A58" s="511">
        <v>48</v>
      </c>
      <c r="B58" s="561" t="s">
        <v>492</v>
      </c>
      <c r="C58" s="513">
        <v>0</v>
      </c>
      <c r="D58" s="610">
        <v>0</v>
      </c>
      <c r="E58" s="513">
        <v>0</v>
      </c>
      <c r="F58" s="513">
        <v>0</v>
      </c>
      <c r="G58" s="513">
        <v>0</v>
      </c>
      <c r="H58" s="513">
        <v>0</v>
      </c>
      <c r="I58" s="513">
        <v>0</v>
      </c>
      <c r="J58" s="513">
        <v>0</v>
      </c>
      <c r="K58" s="513">
        <v>0</v>
      </c>
      <c r="L58" s="513">
        <v>0</v>
      </c>
      <c r="M58" s="513">
        <v>0</v>
      </c>
      <c r="N58" s="513">
        <v>0</v>
      </c>
      <c r="O58" s="513">
        <v>0</v>
      </c>
      <c r="P58" s="513">
        <v>0</v>
      </c>
    </row>
    <row r="59" spans="1:16">
      <c r="A59" s="511">
        <v>49</v>
      </c>
      <c r="B59" s="561" t="s">
        <v>493</v>
      </c>
      <c r="C59" s="513">
        <v>0</v>
      </c>
      <c r="D59" s="610">
        <v>0</v>
      </c>
      <c r="E59" s="513">
        <v>0</v>
      </c>
      <c r="F59" s="513">
        <v>0</v>
      </c>
      <c r="G59" s="513">
        <v>0</v>
      </c>
      <c r="H59" s="513">
        <v>0</v>
      </c>
      <c r="I59" s="513">
        <v>0</v>
      </c>
      <c r="J59" s="513">
        <v>0</v>
      </c>
      <c r="K59" s="513">
        <v>0</v>
      </c>
      <c r="L59" s="513">
        <v>0</v>
      </c>
      <c r="M59" s="513">
        <v>0</v>
      </c>
      <c r="N59" s="513">
        <v>0</v>
      </c>
      <c r="O59" s="513">
        <v>0</v>
      </c>
      <c r="P59" s="513">
        <v>0</v>
      </c>
    </row>
    <row r="60" spans="1:16">
      <c r="A60" s="511">
        <v>50</v>
      </c>
      <c r="B60" s="561" t="s">
        <v>488</v>
      </c>
      <c r="C60" s="513">
        <v>0</v>
      </c>
      <c r="D60" s="610">
        <v>0</v>
      </c>
      <c r="E60" s="513">
        <v>0</v>
      </c>
      <c r="F60" s="513">
        <v>0</v>
      </c>
      <c r="G60" s="513">
        <v>0</v>
      </c>
      <c r="H60" s="513">
        <v>0</v>
      </c>
      <c r="I60" s="513">
        <v>0</v>
      </c>
      <c r="J60" s="513">
        <v>0</v>
      </c>
      <c r="K60" s="513">
        <v>0</v>
      </c>
      <c r="L60" s="513">
        <v>0</v>
      </c>
      <c r="M60" s="513">
        <v>0</v>
      </c>
      <c r="N60" s="513">
        <v>0</v>
      </c>
      <c r="O60" s="513">
        <v>0</v>
      </c>
      <c r="P60" s="513">
        <v>0</v>
      </c>
    </row>
    <row r="61" spans="1:16">
      <c r="A61" s="511">
        <v>51</v>
      </c>
      <c r="B61" s="561" t="s">
        <v>494</v>
      </c>
      <c r="C61" s="513">
        <v>0</v>
      </c>
      <c r="D61" s="610">
        <v>0</v>
      </c>
      <c r="E61" s="513">
        <v>0</v>
      </c>
      <c r="F61" s="513">
        <v>0</v>
      </c>
      <c r="G61" s="513">
        <v>0</v>
      </c>
      <c r="H61" s="513">
        <v>0</v>
      </c>
      <c r="I61" s="513">
        <v>0</v>
      </c>
      <c r="J61" s="513">
        <v>0</v>
      </c>
      <c r="K61" s="513">
        <v>0</v>
      </c>
      <c r="L61" s="513">
        <v>0</v>
      </c>
      <c r="M61" s="513">
        <v>0</v>
      </c>
      <c r="N61" s="513">
        <v>0</v>
      </c>
      <c r="O61" s="513">
        <v>0</v>
      </c>
      <c r="P61" s="513">
        <v>0</v>
      </c>
    </row>
    <row r="62" spans="1:16">
      <c r="A62" s="511" t="s">
        <v>9</v>
      </c>
      <c r="B62" s="513"/>
      <c r="C62" s="513">
        <f>SUM(C11:C61)</f>
        <v>0</v>
      </c>
      <c r="D62" s="513">
        <f t="shared" ref="D62:P62" si="0">SUM(D11:D61)</f>
        <v>0</v>
      </c>
      <c r="E62" s="513">
        <f t="shared" si="0"/>
        <v>0</v>
      </c>
      <c r="F62" s="513">
        <f t="shared" si="0"/>
        <v>0</v>
      </c>
      <c r="G62" s="513">
        <f t="shared" si="0"/>
        <v>0</v>
      </c>
      <c r="H62" s="513">
        <f t="shared" si="0"/>
        <v>0</v>
      </c>
      <c r="I62" s="513">
        <f t="shared" si="0"/>
        <v>0</v>
      </c>
      <c r="J62" s="513">
        <f t="shared" si="0"/>
        <v>0</v>
      </c>
      <c r="K62" s="513">
        <f t="shared" si="0"/>
        <v>0</v>
      </c>
      <c r="L62" s="513">
        <f t="shared" si="0"/>
        <v>0</v>
      </c>
      <c r="M62" s="513">
        <f t="shared" si="0"/>
        <v>0</v>
      </c>
      <c r="N62" s="513">
        <f t="shared" si="0"/>
        <v>0</v>
      </c>
      <c r="O62" s="513">
        <f t="shared" si="0"/>
        <v>0</v>
      </c>
      <c r="P62" s="513">
        <f t="shared" si="0"/>
        <v>0</v>
      </c>
    </row>
    <row r="63" spans="1:16">
      <c r="A63" s="613"/>
      <c r="B63" s="613"/>
      <c r="C63" s="613"/>
      <c r="E63" s="257"/>
      <c r="F63" s="257"/>
      <c r="G63" s="257"/>
      <c r="H63" s="257"/>
      <c r="I63" s="257"/>
      <c r="J63" s="257"/>
      <c r="K63" s="257"/>
      <c r="L63" s="257"/>
      <c r="M63" s="257"/>
      <c r="N63" s="257"/>
    </row>
    <row r="64" spans="1:16">
      <c r="A64" s="613"/>
      <c r="B64" s="613"/>
      <c r="C64" s="613"/>
      <c r="E64" s="257"/>
      <c r="F64" s="257"/>
      <c r="G64" s="257"/>
      <c r="H64" s="257"/>
      <c r="I64" s="257"/>
      <c r="J64" s="257"/>
      <c r="K64" s="257"/>
      <c r="L64" s="257"/>
      <c r="M64" s="257"/>
      <c r="N64" s="257"/>
    </row>
    <row r="65" spans="1:14">
      <c r="A65" s="613"/>
      <c r="B65" s="613"/>
      <c r="C65" s="613"/>
      <c r="E65" s="257"/>
      <c r="F65" s="257"/>
      <c r="G65" s="257"/>
      <c r="H65" s="257"/>
      <c r="I65" s="257"/>
      <c r="J65" s="257"/>
      <c r="K65" s="257"/>
      <c r="L65" s="257"/>
      <c r="M65" s="257"/>
      <c r="N65" s="257"/>
    </row>
    <row r="66" spans="1:14">
      <c r="A66" s="613" t="s">
        <v>5</v>
      </c>
      <c r="D66" s="613"/>
      <c r="E66" s="257"/>
      <c r="F66" s="613"/>
      <c r="G66" s="613"/>
      <c r="H66" s="613"/>
      <c r="I66" s="613"/>
      <c r="J66" s="613"/>
      <c r="K66" s="613"/>
      <c r="L66" s="613" t="s">
        <v>6</v>
      </c>
      <c r="M66" s="613"/>
      <c r="N66" s="613"/>
    </row>
    <row r="67" spans="1:14" ht="12.75" customHeight="1">
      <c r="E67" s="613"/>
      <c r="F67" s="1612" t="s">
        <v>7</v>
      </c>
      <c r="G67" s="1612"/>
      <c r="H67" s="1612"/>
      <c r="I67" s="1612"/>
      <c r="J67" s="1612"/>
      <c r="K67" s="1612"/>
      <c r="L67" s="1612"/>
      <c r="M67" s="1612"/>
      <c r="N67" s="1612"/>
    </row>
    <row r="68" spans="1:14" ht="12.75" customHeight="1">
      <c r="E68" s="1612" t="s">
        <v>56</v>
      </c>
      <c r="F68" s="1612"/>
      <c r="G68" s="1612"/>
      <c r="H68" s="1612"/>
      <c r="I68" s="1612"/>
      <c r="J68" s="1612"/>
      <c r="K68" s="1612"/>
      <c r="L68" s="1612"/>
      <c r="M68" s="1612"/>
      <c r="N68" s="1612"/>
    </row>
    <row r="69" spans="1:14">
      <c r="A69" s="613"/>
      <c r="B69" s="613"/>
      <c r="E69" s="257"/>
      <c r="F69" s="613"/>
      <c r="G69" s="613"/>
      <c r="H69" s="613"/>
      <c r="I69" s="613"/>
      <c r="J69" s="613"/>
      <c r="K69" s="613"/>
      <c r="L69" s="613" t="s">
        <v>682</v>
      </c>
      <c r="M69" s="613"/>
      <c r="N69" s="613"/>
    </row>
    <row r="71" spans="1:14">
      <c r="A71" s="1613"/>
      <c r="B71" s="1613"/>
      <c r="C71" s="1613"/>
      <c r="D71" s="1613"/>
      <c r="E71" s="1613"/>
      <c r="F71" s="1613"/>
      <c r="G71" s="1613"/>
      <c r="H71" s="1613"/>
      <c r="I71" s="1613"/>
      <c r="J71" s="1613"/>
      <c r="K71" s="1613"/>
      <c r="L71" s="1613"/>
      <c r="M71" s="1613"/>
      <c r="N71" s="1613"/>
    </row>
  </sheetData>
  <mergeCells count="18">
    <mergeCell ref="A6:N6"/>
    <mergeCell ref="D1:E1"/>
    <mergeCell ref="M1:N1"/>
    <mergeCell ref="A2:N2"/>
    <mergeCell ref="A3:N3"/>
    <mergeCell ref="A4:N5"/>
    <mergeCell ref="O8:P8"/>
    <mergeCell ref="F67:N67"/>
    <mergeCell ref="E68:N68"/>
    <mergeCell ref="A71:N71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31" right="0.33" top="0.14000000000000001" bottom="0" header="0.11" footer="0.31496062992126"/>
  <pageSetup paperSize="9" scale="94" orientation="landscape" r:id="rId1"/>
  <rowBreaks count="1" manualBreakCount="1">
    <brk id="32" max="1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P74"/>
  <sheetViews>
    <sheetView view="pageBreakPreview" zoomScaleNormal="70" zoomScaleSheetLayoutView="100" workbookViewId="0">
      <selection activeCell="R21" sqref="R21"/>
    </sheetView>
  </sheetViews>
  <sheetFormatPr defaultColWidth="9.140625" defaultRowHeight="12.75"/>
  <cols>
    <col min="1" max="1" width="5.5703125" style="257" customWidth="1"/>
    <col min="2" max="2" width="12.28515625" style="257" customWidth="1"/>
    <col min="3" max="3" width="10.28515625" style="257" customWidth="1"/>
    <col min="4" max="4" width="12.85546875" style="257" customWidth="1"/>
    <col min="5" max="5" width="5.5703125" style="603" bestFit="1" customWidth="1"/>
    <col min="6" max="6" width="5" style="603" bestFit="1" customWidth="1"/>
    <col min="7" max="7" width="6.85546875" style="603" bestFit="1" customWidth="1"/>
    <col min="8" max="8" width="8.140625" style="603" customWidth="1"/>
    <col min="9" max="9" width="5.5703125" style="603" bestFit="1" customWidth="1"/>
    <col min="10" max="10" width="8.140625" style="603" customWidth="1"/>
    <col min="11" max="11" width="8.42578125" style="603" customWidth="1"/>
    <col min="12" max="12" width="8.140625" style="603" customWidth="1"/>
    <col min="13" max="13" width="7.5703125" style="603" bestFit="1" customWidth="1"/>
    <col min="14" max="14" width="11.85546875" style="603" customWidth="1"/>
    <col min="15" max="15" width="9.140625" style="257"/>
    <col min="16" max="16" width="13" style="257" customWidth="1"/>
    <col min="17" max="16384" width="9.140625" style="603"/>
  </cols>
  <sheetData>
    <row r="1" spans="1:16" ht="12.75" customHeight="1">
      <c r="D1" s="1625"/>
      <c r="E1" s="1625"/>
      <c r="F1" s="257"/>
      <c r="G1" s="257"/>
      <c r="H1" s="257"/>
      <c r="I1" s="257"/>
      <c r="J1" s="257"/>
      <c r="K1" s="257"/>
      <c r="L1" s="257"/>
      <c r="M1" s="1626" t="s">
        <v>732</v>
      </c>
      <c r="N1" s="1626"/>
    </row>
    <row r="2" spans="1:16" ht="15.75">
      <c r="A2" s="1627" t="s">
        <v>0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</row>
    <row r="3" spans="1:16" ht="18">
      <c r="A3" s="1628" t="s">
        <v>507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</row>
    <row r="4" spans="1:16" ht="9.75" customHeight="1">
      <c r="A4" s="1629" t="s">
        <v>733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</row>
    <row r="5" spans="1:16" s="605" customFormat="1" ht="18.75" customHeight="1">
      <c r="A5" s="1629"/>
      <c r="B5" s="1629"/>
      <c r="C5" s="1629"/>
      <c r="D5" s="1629"/>
      <c r="E5" s="1629"/>
      <c r="F5" s="1629"/>
      <c r="G5" s="1629"/>
      <c r="H5" s="1629"/>
      <c r="I5" s="1629"/>
      <c r="J5" s="1629"/>
      <c r="K5" s="1629"/>
      <c r="L5" s="1629"/>
      <c r="M5" s="1629"/>
      <c r="N5" s="1629"/>
      <c r="O5" s="604"/>
      <c r="P5" s="604"/>
    </row>
    <row r="6" spans="1:16">
      <c r="A6" s="1624"/>
      <c r="B6" s="1624"/>
      <c r="C6" s="1624"/>
      <c r="D6" s="1624"/>
      <c r="E6" s="1624"/>
      <c r="F6" s="1624"/>
      <c r="G6" s="1624"/>
      <c r="H6" s="1624"/>
      <c r="I6" s="1624"/>
      <c r="J6" s="1624"/>
      <c r="K6" s="1624"/>
      <c r="L6" s="1624"/>
      <c r="M6" s="1624"/>
      <c r="N6" s="1624"/>
    </row>
    <row r="7" spans="1:16">
      <c r="A7" s="1614" t="s">
        <v>96</v>
      </c>
      <c r="B7" s="1614"/>
      <c r="D7" s="606"/>
      <c r="E7" s="257"/>
      <c r="F7" s="257"/>
      <c r="G7" s="257"/>
      <c r="H7" s="1615"/>
      <c r="I7" s="1615"/>
      <c r="J7" s="1615"/>
      <c r="K7" s="1615"/>
      <c r="L7" s="1615"/>
      <c r="M7" s="1615"/>
      <c r="N7" s="1615"/>
    </row>
    <row r="8" spans="1:16" ht="24.75" customHeight="1">
      <c r="A8" s="1616" t="s">
        <v>1</v>
      </c>
      <c r="B8" s="1616" t="s">
        <v>2</v>
      </c>
      <c r="C8" s="1617" t="s">
        <v>712</v>
      </c>
      <c r="D8" s="1619" t="s">
        <v>713</v>
      </c>
      <c r="E8" s="1621" t="s">
        <v>714</v>
      </c>
      <c r="F8" s="1622"/>
      <c r="G8" s="1622"/>
      <c r="H8" s="1623"/>
      <c r="I8" s="1616" t="s">
        <v>715</v>
      </c>
      <c r="J8" s="1616"/>
      <c r="K8" s="1616"/>
      <c r="L8" s="1616"/>
      <c r="M8" s="1616"/>
      <c r="N8" s="1616"/>
      <c r="O8" s="1611" t="s">
        <v>716</v>
      </c>
      <c r="P8" s="1611"/>
    </row>
    <row r="9" spans="1:16" ht="44.45" customHeight="1">
      <c r="A9" s="1616"/>
      <c r="B9" s="1616"/>
      <c r="C9" s="1618"/>
      <c r="D9" s="1620"/>
      <c r="E9" s="607" t="s">
        <v>57</v>
      </c>
      <c r="F9" s="607" t="s">
        <v>12</v>
      </c>
      <c r="G9" s="607" t="s">
        <v>30</v>
      </c>
      <c r="H9" s="607" t="s">
        <v>718</v>
      </c>
      <c r="I9" s="607" t="s">
        <v>9</v>
      </c>
      <c r="J9" s="607" t="s">
        <v>719</v>
      </c>
      <c r="K9" s="607" t="s">
        <v>720</v>
      </c>
      <c r="L9" s="607" t="s">
        <v>721</v>
      </c>
      <c r="M9" s="607" t="s">
        <v>722</v>
      </c>
      <c r="N9" s="607" t="s">
        <v>723</v>
      </c>
      <c r="O9" s="607" t="s">
        <v>724</v>
      </c>
      <c r="P9" s="607" t="s">
        <v>725</v>
      </c>
    </row>
    <row r="10" spans="1:16" s="609" customFormat="1">
      <c r="A10" s="608">
        <v>1</v>
      </c>
      <c r="B10" s="608">
        <v>2</v>
      </c>
      <c r="C10" s="608">
        <v>3</v>
      </c>
      <c r="D10" s="608">
        <v>4</v>
      </c>
      <c r="E10" s="608">
        <v>5</v>
      </c>
      <c r="F10" s="608">
        <v>6</v>
      </c>
      <c r="G10" s="608">
        <v>7</v>
      </c>
      <c r="H10" s="608">
        <v>8</v>
      </c>
      <c r="I10" s="608">
        <v>9</v>
      </c>
      <c r="J10" s="608">
        <v>10</v>
      </c>
      <c r="K10" s="608">
        <v>11</v>
      </c>
      <c r="L10" s="608">
        <v>12</v>
      </c>
      <c r="M10" s="608">
        <v>13</v>
      </c>
      <c r="N10" s="608">
        <v>14</v>
      </c>
      <c r="O10" s="608">
        <v>15</v>
      </c>
      <c r="P10" s="608">
        <v>16</v>
      </c>
    </row>
    <row r="11" spans="1:16">
      <c r="A11" s="511">
        <v>1</v>
      </c>
      <c r="B11" s="557" t="s">
        <v>501</v>
      </c>
      <c r="C11" s="513">
        <v>0</v>
      </c>
      <c r="D11" s="610">
        <v>0</v>
      </c>
      <c r="E11" s="513">
        <v>0</v>
      </c>
      <c r="F11" s="513">
        <v>0</v>
      </c>
      <c r="G11" s="513">
        <v>0</v>
      </c>
      <c r="H11" s="513">
        <v>0</v>
      </c>
      <c r="I11" s="513">
        <v>0</v>
      </c>
      <c r="J11" s="513">
        <v>0</v>
      </c>
      <c r="K11" s="513">
        <v>0</v>
      </c>
      <c r="L11" s="513">
        <v>0</v>
      </c>
      <c r="M11" s="513">
        <v>0</v>
      </c>
      <c r="N11" s="513">
        <v>0</v>
      </c>
      <c r="O11" s="513">
        <v>0</v>
      </c>
      <c r="P11" s="513">
        <v>0</v>
      </c>
    </row>
    <row r="12" spans="1:16">
      <c r="A12" s="511">
        <v>2</v>
      </c>
      <c r="B12" s="557" t="s">
        <v>445</v>
      </c>
      <c r="C12" s="513">
        <v>0</v>
      </c>
      <c r="D12" s="610">
        <v>0</v>
      </c>
      <c r="E12" s="513">
        <v>0</v>
      </c>
      <c r="F12" s="513">
        <v>0</v>
      </c>
      <c r="G12" s="513">
        <v>0</v>
      </c>
      <c r="H12" s="513">
        <v>0</v>
      </c>
      <c r="I12" s="513">
        <v>0</v>
      </c>
      <c r="J12" s="513">
        <v>0</v>
      </c>
      <c r="K12" s="513">
        <v>0</v>
      </c>
      <c r="L12" s="513">
        <v>0</v>
      </c>
      <c r="M12" s="513">
        <v>0</v>
      </c>
      <c r="N12" s="513">
        <v>0</v>
      </c>
      <c r="O12" s="513">
        <v>0</v>
      </c>
      <c r="P12" s="513">
        <v>0</v>
      </c>
    </row>
    <row r="13" spans="1:16">
      <c r="A13" s="511">
        <v>3</v>
      </c>
      <c r="B13" s="557" t="s">
        <v>497</v>
      </c>
      <c r="C13" s="513">
        <v>0</v>
      </c>
      <c r="D13" s="610">
        <v>0</v>
      </c>
      <c r="E13" s="513">
        <v>0</v>
      </c>
      <c r="F13" s="513">
        <v>0</v>
      </c>
      <c r="G13" s="513">
        <v>0</v>
      </c>
      <c r="H13" s="513">
        <v>0</v>
      </c>
      <c r="I13" s="513">
        <v>0</v>
      </c>
      <c r="J13" s="513">
        <v>0</v>
      </c>
      <c r="K13" s="513">
        <v>0</v>
      </c>
      <c r="L13" s="513">
        <v>0</v>
      </c>
      <c r="M13" s="513">
        <v>0</v>
      </c>
      <c r="N13" s="513">
        <v>0</v>
      </c>
      <c r="O13" s="513">
        <v>0</v>
      </c>
      <c r="P13" s="513">
        <v>0</v>
      </c>
    </row>
    <row r="14" spans="1:16" s="257" customFormat="1">
      <c r="A14" s="511">
        <v>4</v>
      </c>
      <c r="B14" s="557" t="s">
        <v>447</v>
      </c>
      <c r="C14" s="513">
        <v>0</v>
      </c>
      <c r="D14" s="610">
        <v>0</v>
      </c>
      <c r="E14" s="513">
        <v>0</v>
      </c>
      <c r="F14" s="513">
        <v>0</v>
      </c>
      <c r="G14" s="513">
        <v>0</v>
      </c>
      <c r="H14" s="513">
        <v>0</v>
      </c>
      <c r="I14" s="513">
        <v>0</v>
      </c>
      <c r="J14" s="513">
        <v>0</v>
      </c>
      <c r="K14" s="513">
        <v>0</v>
      </c>
      <c r="L14" s="513">
        <v>0</v>
      </c>
      <c r="M14" s="513">
        <v>0</v>
      </c>
      <c r="N14" s="513">
        <v>0</v>
      </c>
      <c r="O14" s="513">
        <v>0</v>
      </c>
      <c r="P14" s="513">
        <v>0</v>
      </c>
    </row>
    <row r="15" spans="1:16">
      <c r="A15" s="511">
        <v>5</v>
      </c>
      <c r="B15" s="561" t="s">
        <v>448</v>
      </c>
      <c r="C15" s="513">
        <v>0</v>
      </c>
      <c r="D15" s="610">
        <v>0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v>0</v>
      </c>
      <c r="K15" s="513">
        <v>0</v>
      </c>
      <c r="L15" s="513">
        <v>0</v>
      </c>
      <c r="M15" s="513">
        <v>0</v>
      </c>
      <c r="N15" s="513">
        <v>0</v>
      </c>
      <c r="O15" s="513">
        <v>0</v>
      </c>
      <c r="P15" s="513">
        <v>0</v>
      </c>
    </row>
    <row r="16" spans="1:16">
      <c r="A16" s="511">
        <v>6</v>
      </c>
      <c r="B16" s="561" t="s">
        <v>449</v>
      </c>
      <c r="C16" s="513">
        <v>0</v>
      </c>
      <c r="D16" s="610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>
        <v>0</v>
      </c>
    </row>
    <row r="17" spans="1:16">
      <c r="A17" s="511">
        <v>7</v>
      </c>
      <c r="B17" s="561" t="s">
        <v>450</v>
      </c>
      <c r="C17" s="513">
        <v>0</v>
      </c>
      <c r="D17" s="610">
        <v>0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v>0</v>
      </c>
      <c r="K17" s="513">
        <v>0</v>
      </c>
      <c r="L17" s="513">
        <v>0</v>
      </c>
      <c r="M17" s="513">
        <v>0</v>
      </c>
      <c r="N17" s="513">
        <v>0</v>
      </c>
      <c r="O17" s="513">
        <v>0</v>
      </c>
      <c r="P17" s="513">
        <v>0</v>
      </c>
    </row>
    <row r="18" spans="1:16">
      <c r="A18" s="511">
        <v>8</v>
      </c>
      <c r="B18" s="561" t="s">
        <v>451</v>
      </c>
      <c r="C18" s="513">
        <v>0</v>
      </c>
      <c r="D18" s="610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v>0</v>
      </c>
      <c r="K18" s="513">
        <v>0</v>
      </c>
      <c r="L18" s="513">
        <v>0</v>
      </c>
      <c r="M18" s="513">
        <v>0</v>
      </c>
      <c r="N18" s="513">
        <v>0</v>
      </c>
      <c r="O18" s="513">
        <v>0</v>
      </c>
      <c r="P18" s="513">
        <v>0</v>
      </c>
    </row>
    <row r="19" spans="1:16">
      <c r="A19" s="511">
        <v>9</v>
      </c>
      <c r="B19" s="561" t="s">
        <v>452</v>
      </c>
      <c r="C19" s="513">
        <v>0</v>
      </c>
      <c r="D19" s="610">
        <v>0</v>
      </c>
      <c r="E19" s="513">
        <v>0</v>
      </c>
      <c r="F19" s="513">
        <v>0</v>
      </c>
      <c r="G19" s="513">
        <v>0</v>
      </c>
      <c r="H19" s="513">
        <v>0</v>
      </c>
      <c r="I19" s="513">
        <v>0</v>
      </c>
      <c r="J19" s="513">
        <v>0</v>
      </c>
      <c r="K19" s="513">
        <v>0</v>
      </c>
      <c r="L19" s="513">
        <v>0</v>
      </c>
      <c r="M19" s="513">
        <v>0</v>
      </c>
      <c r="N19" s="513">
        <v>0</v>
      </c>
      <c r="O19" s="513">
        <v>0</v>
      </c>
      <c r="P19" s="513">
        <v>0</v>
      </c>
    </row>
    <row r="20" spans="1:16">
      <c r="A20" s="511">
        <v>10</v>
      </c>
      <c r="B20" s="561" t="s">
        <v>453</v>
      </c>
      <c r="C20" s="513">
        <v>0</v>
      </c>
      <c r="D20" s="610">
        <v>0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v>0</v>
      </c>
      <c r="K20" s="513">
        <v>0</v>
      </c>
      <c r="L20" s="513">
        <v>0</v>
      </c>
      <c r="M20" s="513">
        <v>0</v>
      </c>
      <c r="N20" s="513">
        <v>0</v>
      </c>
      <c r="O20" s="513">
        <v>0</v>
      </c>
      <c r="P20" s="513">
        <v>0</v>
      </c>
    </row>
    <row r="21" spans="1:16">
      <c r="A21" s="511">
        <v>11</v>
      </c>
      <c r="B21" s="561" t="s">
        <v>454</v>
      </c>
      <c r="C21" s="513">
        <v>0</v>
      </c>
      <c r="D21" s="610">
        <v>0</v>
      </c>
      <c r="E21" s="513">
        <v>0</v>
      </c>
      <c r="F21" s="513">
        <v>0</v>
      </c>
      <c r="G21" s="513">
        <v>0</v>
      </c>
      <c r="H21" s="513">
        <v>0</v>
      </c>
      <c r="I21" s="513">
        <v>0</v>
      </c>
      <c r="J21" s="513">
        <v>0</v>
      </c>
      <c r="K21" s="513">
        <v>0</v>
      </c>
      <c r="L21" s="513">
        <v>0</v>
      </c>
      <c r="M21" s="513">
        <v>0</v>
      </c>
      <c r="N21" s="513">
        <v>0</v>
      </c>
      <c r="O21" s="513">
        <v>0</v>
      </c>
      <c r="P21" s="513">
        <v>0</v>
      </c>
    </row>
    <row r="22" spans="1:16">
      <c r="A22" s="511">
        <v>12</v>
      </c>
      <c r="B22" s="561" t="s">
        <v>455</v>
      </c>
      <c r="C22" s="513">
        <v>0</v>
      </c>
      <c r="D22" s="610">
        <v>0</v>
      </c>
      <c r="E22" s="513">
        <v>0</v>
      </c>
      <c r="F22" s="513">
        <v>0</v>
      </c>
      <c r="G22" s="513">
        <v>0</v>
      </c>
      <c r="H22" s="513">
        <v>0</v>
      </c>
      <c r="I22" s="513">
        <v>0</v>
      </c>
      <c r="J22" s="513">
        <v>0</v>
      </c>
      <c r="K22" s="513">
        <v>0</v>
      </c>
      <c r="L22" s="513">
        <v>0</v>
      </c>
      <c r="M22" s="513">
        <v>0</v>
      </c>
      <c r="N22" s="513">
        <v>0</v>
      </c>
      <c r="O22" s="513">
        <v>0</v>
      </c>
      <c r="P22" s="513">
        <v>0</v>
      </c>
    </row>
    <row r="23" spans="1:16">
      <c r="A23" s="511">
        <v>13</v>
      </c>
      <c r="B23" s="561" t="s">
        <v>456</v>
      </c>
      <c r="C23" s="513">
        <v>0</v>
      </c>
      <c r="D23" s="610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</row>
    <row r="24" spans="1:16">
      <c r="A24" s="511">
        <v>14</v>
      </c>
      <c r="B24" s="561" t="s">
        <v>457</v>
      </c>
      <c r="C24" s="513">
        <v>0</v>
      </c>
      <c r="D24" s="610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</row>
    <row r="25" spans="1:16">
      <c r="A25" s="511">
        <v>15</v>
      </c>
      <c r="B25" s="561" t="s">
        <v>458</v>
      </c>
      <c r="C25" s="513">
        <v>0</v>
      </c>
      <c r="D25" s="610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v>0</v>
      </c>
      <c r="K25" s="513">
        <v>0</v>
      </c>
      <c r="L25" s="513">
        <v>0</v>
      </c>
      <c r="M25" s="513">
        <v>0</v>
      </c>
      <c r="N25" s="513">
        <v>0</v>
      </c>
      <c r="O25" s="513">
        <v>0</v>
      </c>
      <c r="P25" s="513">
        <v>0</v>
      </c>
    </row>
    <row r="26" spans="1:16">
      <c r="A26" s="511">
        <v>16</v>
      </c>
      <c r="B26" s="561" t="s">
        <v>459</v>
      </c>
      <c r="C26" s="513">
        <v>0</v>
      </c>
      <c r="D26" s="610">
        <v>0</v>
      </c>
      <c r="E26" s="513">
        <v>0</v>
      </c>
      <c r="F26" s="513">
        <v>0</v>
      </c>
      <c r="G26" s="513">
        <v>0</v>
      </c>
      <c r="H26" s="513">
        <v>0</v>
      </c>
      <c r="I26" s="513">
        <v>0</v>
      </c>
      <c r="J26" s="513">
        <v>0</v>
      </c>
      <c r="K26" s="513">
        <v>0</v>
      </c>
      <c r="L26" s="513">
        <v>0</v>
      </c>
      <c r="M26" s="513">
        <v>0</v>
      </c>
      <c r="N26" s="513">
        <v>0</v>
      </c>
      <c r="O26" s="513">
        <v>0</v>
      </c>
      <c r="P26" s="513">
        <v>0</v>
      </c>
    </row>
    <row r="27" spans="1:16">
      <c r="A27" s="511">
        <v>17</v>
      </c>
      <c r="B27" s="561" t="s">
        <v>460</v>
      </c>
      <c r="C27" s="513">
        <v>0</v>
      </c>
      <c r="D27" s="610">
        <v>0</v>
      </c>
      <c r="E27" s="513">
        <v>0</v>
      </c>
      <c r="F27" s="513">
        <v>0</v>
      </c>
      <c r="G27" s="513">
        <v>0</v>
      </c>
      <c r="H27" s="513">
        <v>0</v>
      </c>
      <c r="I27" s="513">
        <v>0</v>
      </c>
      <c r="J27" s="513">
        <v>0</v>
      </c>
      <c r="K27" s="513">
        <v>0</v>
      </c>
      <c r="L27" s="513">
        <v>0</v>
      </c>
      <c r="M27" s="513">
        <v>0</v>
      </c>
      <c r="N27" s="513">
        <v>0</v>
      </c>
      <c r="O27" s="513">
        <v>0</v>
      </c>
      <c r="P27" s="513">
        <v>0</v>
      </c>
    </row>
    <row r="28" spans="1:16">
      <c r="A28" s="511">
        <v>18</v>
      </c>
      <c r="B28" s="561" t="s">
        <v>461</v>
      </c>
      <c r="C28" s="513">
        <v>0</v>
      </c>
      <c r="D28" s="610">
        <v>0</v>
      </c>
      <c r="E28" s="513">
        <v>0</v>
      </c>
      <c r="F28" s="513">
        <v>0</v>
      </c>
      <c r="G28" s="513">
        <v>0</v>
      </c>
      <c r="H28" s="513">
        <v>0</v>
      </c>
      <c r="I28" s="513">
        <v>0</v>
      </c>
      <c r="J28" s="513">
        <v>0</v>
      </c>
      <c r="K28" s="513">
        <v>0</v>
      </c>
      <c r="L28" s="513">
        <v>0</v>
      </c>
      <c r="M28" s="513">
        <v>0</v>
      </c>
      <c r="N28" s="513">
        <v>0</v>
      </c>
      <c r="O28" s="513">
        <v>0</v>
      </c>
      <c r="P28" s="513">
        <v>0</v>
      </c>
    </row>
    <row r="29" spans="1:16">
      <c r="A29" s="511">
        <v>19</v>
      </c>
      <c r="B29" s="561" t="s">
        <v>462</v>
      </c>
      <c r="C29" s="513">
        <v>0</v>
      </c>
      <c r="D29" s="610">
        <v>0</v>
      </c>
      <c r="E29" s="513">
        <v>0</v>
      </c>
      <c r="F29" s="513">
        <v>0</v>
      </c>
      <c r="G29" s="513">
        <v>0</v>
      </c>
      <c r="H29" s="513">
        <v>0</v>
      </c>
      <c r="I29" s="513">
        <v>0</v>
      </c>
      <c r="J29" s="513">
        <v>0</v>
      </c>
      <c r="K29" s="513">
        <v>0</v>
      </c>
      <c r="L29" s="513">
        <v>0</v>
      </c>
      <c r="M29" s="513">
        <v>0</v>
      </c>
      <c r="N29" s="513">
        <v>0</v>
      </c>
      <c r="O29" s="513">
        <v>0</v>
      </c>
      <c r="P29" s="513">
        <v>0</v>
      </c>
    </row>
    <row r="30" spans="1:16">
      <c r="A30" s="511">
        <v>20</v>
      </c>
      <c r="B30" s="561" t="s">
        <v>463</v>
      </c>
      <c r="C30" s="513">
        <v>0</v>
      </c>
      <c r="D30" s="610">
        <v>0</v>
      </c>
      <c r="E30" s="513">
        <v>0</v>
      </c>
      <c r="F30" s="513">
        <v>0</v>
      </c>
      <c r="G30" s="513">
        <v>0</v>
      </c>
      <c r="H30" s="513">
        <v>0</v>
      </c>
      <c r="I30" s="513">
        <v>0</v>
      </c>
      <c r="J30" s="513">
        <v>0</v>
      </c>
      <c r="K30" s="513">
        <v>0</v>
      </c>
      <c r="L30" s="513">
        <v>0</v>
      </c>
      <c r="M30" s="513">
        <v>0</v>
      </c>
      <c r="N30" s="513">
        <v>0</v>
      </c>
      <c r="O30" s="513">
        <v>0</v>
      </c>
      <c r="P30" s="513">
        <v>0</v>
      </c>
    </row>
    <row r="31" spans="1:16">
      <c r="A31" s="511">
        <v>21</v>
      </c>
      <c r="B31" s="561" t="s">
        <v>464</v>
      </c>
      <c r="C31" s="513">
        <v>0</v>
      </c>
      <c r="D31" s="610">
        <v>0</v>
      </c>
      <c r="E31" s="513">
        <v>0</v>
      </c>
      <c r="F31" s="513">
        <v>0</v>
      </c>
      <c r="G31" s="513">
        <v>0</v>
      </c>
      <c r="H31" s="513">
        <v>0</v>
      </c>
      <c r="I31" s="513">
        <v>0</v>
      </c>
      <c r="J31" s="513">
        <v>0</v>
      </c>
      <c r="K31" s="513">
        <v>0</v>
      </c>
      <c r="L31" s="513">
        <v>0</v>
      </c>
      <c r="M31" s="513">
        <v>0</v>
      </c>
      <c r="N31" s="513">
        <v>0</v>
      </c>
      <c r="O31" s="513">
        <v>0</v>
      </c>
      <c r="P31" s="513">
        <v>0</v>
      </c>
    </row>
    <row r="32" spans="1:16">
      <c r="A32" s="511">
        <v>22</v>
      </c>
      <c r="B32" s="561" t="s">
        <v>465</v>
      </c>
      <c r="C32" s="513">
        <v>0</v>
      </c>
      <c r="D32" s="610">
        <v>0</v>
      </c>
      <c r="E32" s="513">
        <v>0</v>
      </c>
      <c r="F32" s="513">
        <v>0</v>
      </c>
      <c r="G32" s="513">
        <v>0</v>
      </c>
      <c r="H32" s="513">
        <v>0</v>
      </c>
      <c r="I32" s="513">
        <v>0</v>
      </c>
      <c r="J32" s="513">
        <v>0</v>
      </c>
      <c r="K32" s="513">
        <v>0</v>
      </c>
      <c r="L32" s="513">
        <v>0</v>
      </c>
      <c r="M32" s="513">
        <v>0</v>
      </c>
      <c r="N32" s="513">
        <v>0</v>
      </c>
      <c r="O32" s="513">
        <v>0</v>
      </c>
      <c r="P32" s="513">
        <v>0</v>
      </c>
    </row>
    <row r="33" spans="1:16">
      <c r="A33" s="511">
        <v>23</v>
      </c>
      <c r="B33" s="561" t="s">
        <v>466</v>
      </c>
      <c r="C33" s="513">
        <v>0</v>
      </c>
      <c r="D33" s="610">
        <v>0</v>
      </c>
      <c r="E33" s="513">
        <v>0</v>
      </c>
      <c r="F33" s="513">
        <v>0</v>
      </c>
      <c r="G33" s="513">
        <v>0</v>
      </c>
      <c r="H33" s="513">
        <v>0</v>
      </c>
      <c r="I33" s="513">
        <v>0</v>
      </c>
      <c r="J33" s="513">
        <v>0</v>
      </c>
      <c r="K33" s="513">
        <v>0</v>
      </c>
      <c r="L33" s="513">
        <v>0</v>
      </c>
      <c r="M33" s="513">
        <v>0</v>
      </c>
      <c r="N33" s="513">
        <v>0</v>
      </c>
      <c r="O33" s="513">
        <v>0</v>
      </c>
      <c r="P33" s="513">
        <v>0</v>
      </c>
    </row>
    <row r="34" spans="1:16">
      <c r="A34" s="511">
        <v>24</v>
      </c>
      <c r="B34" s="561" t="s">
        <v>489</v>
      </c>
      <c r="C34" s="513">
        <v>0</v>
      </c>
      <c r="D34" s="610">
        <v>0</v>
      </c>
      <c r="E34" s="513">
        <v>0</v>
      </c>
      <c r="F34" s="513">
        <v>0</v>
      </c>
      <c r="G34" s="513">
        <v>0</v>
      </c>
      <c r="H34" s="513">
        <v>0</v>
      </c>
      <c r="I34" s="513">
        <v>0</v>
      </c>
      <c r="J34" s="513">
        <v>0</v>
      </c>
      <c r="K34" s="513">
        <v>0</v>
      </c>
      <c r="L34" s="513">
        <v>0</v>
      </c>
      <c r="M34" s="513">
        <v>0</v>
      </c>
      <c r="N34" s="513">
        <v>0</v>
      </c>
      <c r="O34" s="513">
        <v>0</v>
      </c>
      <c r="P34" s="513">
        <v>0</v>
      </c>
    </row>
    <row r="35" spans="1:16">
      <c r="A35" s="511">
        <v>25</v>
      </c>
      <c r="B35" s="561" t="s">
        <v>467</v>
      </c>
      <c r="C35" s="513">
        <v>0</v>
      </c>
      <c r="D35" s="610">
        <v>0</v>
      </c>
      <c r="E35" s="513">
        <v>0</v>
      </c>
      <c r="F35" s="513">
        <v>0</v>
      </c>
      <c r="G35" s="513">
        <v>0</v>
      </c>
      <c r="H35" s="513">
        <v>0</v>
      </c>
      <c r="I35" s="513">
        <v>0</v>
      </c>
      <c r="J35" s="513">
        <v>0</v>
      </c>
      <c r="K35" s="513">
        <v>0</v>
      </c>
      <c r="L35" s="513">
        <v>0</v>
      </c>
      <c r="M35" s="513">
        <v>0</v>
      </c>
      <c r="N35" s="513">
        <v>0</v>
      </c>
      <c r="O35" s="513">
        <v>0</v>
      </c>
      <c r="P35" s="513">
        <v>0</v>
      </c>
    </row>
    <row r="36" spans="1:16">
      <c r="A36" s="511">
        <v>26</v>
      </c>
      <c r="B36" s="561" t="s">
        <v>468</v>
      </c>
      <c r="C36" s="513">
        <v>0</v>
      </c>
      <c r="D36" s="610">
        <v>0</v>
      </c>
      <c r="E36" s="513">
        <v>0</v>
      </c>
      <c r="F36" s="513">
        <v>0</v>
      </c>
      <c r="G36" s="513">
        <v>0</v>
      </c>
      <c r="H36" s="513">
        <v>0</v>
      </c>
      <c r="I36" s="513">
        <v>0</v>
      </c>
      <c r="J36" s="513">
        <v>0</v>
      </c>
      <c r="K36" s="513">
        <v>0</v>
      </c>
      <c r="L36" s="513">
        <v>0</v>
      </c>
      <c r="M36" s="513">
        <v>0</v>
      </c>
      <c r="N36" s="513">
        <v>0</v>
      </c>
      <c r="O36" s="513">
        <v>0</v>
      </c>
      <c r="P36" s="513">
        <v>0</v>
      </c>
    </row>
    <row r="37" spans="1:16">
      <c r="A37" s="511">
        <v>27</v>
      </c>
      <c r="B37" s="561" t="s">
        <v>469</v>
      </c>
      <c r="C37" s="513">
        <v>0</v>
      </c>
      <c r="D37" s="610">
        <v>0</v>
      </c>
      <c r="E37" s="513">
        <v>0</v>
      </c>
      <c r="F37" s="513">
        <v>0</v>
      </c>
      <c r="G37" s="513">
        <v>0</v>
      </c>
      <c r="H37" s="513">
        <v>0</v>
      </c>
      <c r="I37" s="513">
        <v>0</v>
      </c>
      <c r="J37" s="513">
        <v>0</v>
      </c>
      <c r="K37" s="513">
        <v>0</v>
      </c>
      <c r="L37" s="513">
        <v>0</v>
      </c>
      <c r="M37" s="513">
        <v>0</v>
      </c>
      <c r="N37" s="513">
        <v>0</v>
      </c>
      <c r="O37" s="513">
        <v>0</v>
      </c>
      <c r="P37" s="513">
        <v>0</v>
      </c>
    </row>
    <row r="38" spans="1:16">
      <c r="A38" s="511">
        <v>28</v>
      </c>
      <c r="B38" s="561" t="s">
        <v>470</v>
      </c>
      <c r="C38" s="513">
        <v>0</v>
      </c>
      <c r="D38" s="610">
        <v>0</v>
      </c>
      <c r="E38" s="513">
        <v>0</v>
      </c>
      <c r="F38" s="513">
        <v>0</v>
      </c>
      <c r="G38" s="513">
        <v>0</v>
      </c>
      <c r="H38" s="513">
        <v>0</v>
      </c>
      <c r="I38" s="513">
        <v>0</v>
      </c>
      <c r="J38" s="513">
        <v>0</v>
      </c>
      <c r="K38" s="513">
        <v>0</v>
      </c>
      <c r="L38" s="513">
        <v>0</v>
      </c>
      <c r="M38" s="513">
        <v>0</v>
      </c>
      <c r="N38" s="513">
        <v>0</v>
      </c>
      <c r="O38" s="513">
        <v>0</v>
      </c>
      <c r="P38" s="513">
        <v>0</v>
      </c>
    </row>
    <row r="39" spans="1:16">
      <c r="A39" s="511">
        <v>29</v>
      </c>
      <c r="B39" s="561" t="s">
        <v>490</v>
      </c>
      <c r="C39" s="513">
        <v>0</v>
      </c>
      <c r="D39" s="610">
        <v>0</v>
      </c>
      <c r="E39" s="513">
        <v>0</v>
      </c>
      <c r="F39" s="513">
        <v>0</v>
      </c>
      <c r="G39" s="513">
        <v>0</v>
      </c>
      <c r="H39" s="513">
        <v>0</v>
      </c>
      <c r="I39" s="513">
        <v>0</v>
      </c>
      <c r="J39" s="513">
        <v>0</v>
      </c>
      <c r="K39" s="513">
        <v>0</v>
      </c>
      <c r="L39" s="513">
        <v>0</v>
      </c>
      <c r="M39" s="513">
        <v>0</v>
      </c>
      <c r="N39" s="513">
        <v>0</v>
      </c>
      <c r="O39" s="513">
        <v>0</v>
      </c>
      <c r="P39" s="513">
        <v>0</v>
      </c>
    </row>
    <row r="40" spans="1:16">
      <c r="A40" s="511">
        <v>30</v>
      </c>
      <c r="B40" s="561" t="s">
        <v>471</v>
      </c>
      <c r="C40" s="513">
        <v>0</v>
      </c>
      <c r="D40" s="610">
        <v>0</v>
      </c>
      <c r="E40" s="513">
        <v>0</v>
      </c>
      <c r="F40" s="513">
        <v>0</v>
      </c>
      <c r="G40" s="513">
        <v>0</v>
      </c>
      <c r="H40" s="513">
        <v>0</v>
      </c>
      <c r="I40" s="513">
        <v>0</v>
      </c>
      <c r="J40" s="513">
        <v>0</v>
      </c>
      <c r="K40" s="513">
        <v>0</v>
      </c>
      <c r="L40" s="513">
        <v>0</v>
      </c>
      <c r="M40" s="513">
        <v>0</v>
      </c>
      <c r="N40" s="513">
        <v>0</v>
      </c>
      <c r="O40" s="513">
        <v>0</v>
      </c>
      <c r="P40" s="513">
        <v>0</v>
      </c>
    </row>
    <row r="41" spans="1:16">
      <c r="A41" s="511">
        <v>31</v>
      </c>
      <c r="B41" s="561" t="s">
        <v>472</v>
      </c>
      <c r="C41" s="513">
        <v>0</v>
      </c>
      <c r="D41" s="610">
        <v>0</v>
      </c>
      <c r="E41" s="513">
        <v>0</v>
      </c>
      <c r="F41" s="513">
        <v>0</v>
      </c>
      <c r="G41" s="513">
        <v>0</v>
      </c>
      <c r="H41" s="513">
        <v>0</v>
      </c>
      <c r="I41" s="513">
        <v>0</v>
      </c>
      <c r="J41" s="513">
        <v>0</v>
      </c>
      <c r="K41" s="513">
        <v>0</v>
      </c>
      <c r="L41" s="513">
        <v>0</v>
      </c>
      <c r="M41" s="513">
        <v>0</v>
      </c>
      <c r="N41" s="513">
        <v>0</v>
      </c>
      <c r="O41" s="513">
        <v>0</v>
      </c>
      <c r="P41" s="513">
        <v>0</v>
      </c>
    </row>
    <row r="42" spans="1:16">
      <c r="A42" s="511">
        <v>32</v>
      </c>
      <c r="B42" s="561" t="s">
        <v>473</v>
      </c>
      <c r="C42" s="513"/>
      <c r="D42" s="610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</row>
    <row r="43" spans="1:16">
      <c r="A43" s="511">
        <v>33</v>
      </c>
      <c r="B43" s="561" t="s">
        <v>474</v>
      </c>
      <c r="C43" s="513">
        <v>0</v>
      </c>
      <c r="D43" s="610">
        <v>0</v>
      </c>
      <c r="E43" s="513">
        <v>0</v>
      </c>
      <c r="F43" s="513">
        <v>0</v>
      </c>
      <c r="G43" s="513">
        <v>0</v>
      </c>
      <c r="H43" s="513">
        <v>0</v>
      </c>
      <c r="I43" s="513">
        <v>0</v>
      </c>
      <c r="J43" s="513">
        <v>0</v>
      </c>
      <c r="K43" s="513">
        <v>0</v>
      </c>
      <c r="L43" s="513">
        <v>0</v>
      </c>
      <c r="M43" s="513">
        <v>0</v>
      </c>
      <c r="N43" s="513">
        <v>0</v>
      </c>
      <c r="O43" s="513">
        <v>0</v>
      </c>
      <c r="P43" s="513">
        <v>0</v>
      </c>
    </row>
    <row r="44" spans="1:16">
      <c r="A44" s="511">
        <v>34</v>
      </c>
      <c r="B44" s="561" t="s">
        <v>475</v>
      </c>
      <c r="C44" s="513">
        <v>0</v>
      </c>
      <c r="D44" s="610">
        <v>0</v>
      </c>
      <c r="E44" s="513">
        <v>0</v>
      </c>
      <c r="F44" s="513">
        <v>0</v>
      </c>
      <c r="G44" s="513">
        <v>0</v>
      </c>
      <c r="H44" s="513">
        <v>0</v>
      </c>
      <c r="I44" s="513">
        <v>0</v>
      </c>
      <c r="J44" s="513">
        <v>0</v>
      </c>
      <c r="K44" s="513">
        <v>0</v>
      </c>
      <c r="L44" s="513">
        <v>0</v>
      </c>
      <c r="M44" s="513">
        <v>0</v>
      </c>
      <c r="N44" s="513">
        <v>0</v>
      </c>
      <c r="O44" s="513">
        <v>0</v>
      </c>
      <c r="P44" s="513">
        <v>0</v>
      </c>
    </row>
    <row r="45" spans="1:16">
      <c r="A45" s="511">
        <v>35</v>
      </c>
      <c r="B45" s="561" t="s">
        <v>476</v>
      </c>
      <c r="C45" s="513"/>
      <c r="D45" s="610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16" s="257" customFormat="1">
      <c r="A46" s="511">
        <v>36</v>
      </c>
      <c r="B46" s="561" t="s">
        <v>491</v>
      </c>
      <c r="C46" s="513"/>
      <c r="D46" s="610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</row>
    <row r="47" spans="1:16">
      <c r="A47" s="511">
        <v>37</v>
      </c>
      <c r="B47" s="561" t="s">
        <v>477</v>
      </c>
      <c r="C47" s="513">
        <v>0</v>
      </c>
      <c r="D47" s="610">
        <v>0</v>
      </c>
      <c r="E47" s="513">
        <v>0</v>
      </c>
      <c r="F47" s="513">
        <v>0</v>
      </c>
      <c r="G47" s="513">
        <v>0</v>
      </c>
      <c r="H47" s="513">
        <v>0</v>
      </c>
      <c r="I47" s="513">
        <v>0</v>
      </c>
      <c r="J47" s="513">
        <v>0</v>
      </c>
      <c r="K47" s="513">
        <v>0</v>
      </c>
      <c r="L47" s="513">
        <v>0</v>
      </c>
      <c r="M47" s="513">
        <v>0</v>
      </c>
      <c r="N47" s="513">
        <v>0</v>
      </c>
      <c r="O47" s="513">
        <v>0</v>
      </c>
      <c r="P47" s="513">
        <v>0</v>
      </c>
    </row>
    <row r="48" spans="1:16">
      <c r="A48" s="511">
        <v>38</v>
      </c>
      <c r="B48" s="561" t="s">
        <v>478</v>
      </c>
      <c r="C48" s="513">
        <v>0</v>
      </c>
      <c r="D48" s="610">
        <v>0</v>
      </c>
      <c r="E48" s="513">
        <v>0</v>
      </c>
      <c r="F48" s="513">
        <v>0</v>
      </c>
      <c r="G48" s="513">
        <v>0</v>
      </c>
      <c r="H48" s="513">
        <v>0</v>
      </c>
      <c r="I48" s="513">
        <v>0</v>
      </c>
      <c r="J48" s="513">
        <v>0</v>
      </c>
      <c r="K48" s="513">
        <v>0</v>
      </c>
      <c r="L48" s="513">
        <v>0</v>
      </c>
      <c r="M48" s="513">
        <v>0</v>
      </c>
      <c r="N48" s="513">
        <v>0</v>
      </c>
      <c r="O48" s="513">
        <v>0</v>
      </c>
      <c r="P48" s="513">
        <v>0</v>
      </c>
    </row>
    <row r="49" spans="1:16">
      <c r="A49" s="511">
        <v>39</v>
      </c>
      <c r="B49" s="557" t="s">
        <v>479</v>
      </c>
      <c r="C49" s="513">
        <v>0</v>
      </c>
      <c r="D49" s="610">
        <v>0</v>
      </c>
      <c r="E49" s="513">
        <v>0</v>
      </c>
      <c r="F49" s="513">
        <v>0</v>
      </c>
      <c r="G49" s="513">
        <v>0</v>
      </c>
      <c r="H49" s="513">
        <v>0</v>
      </c>
      <c r="I49" s="513">
        <v>0</v>
      </c>
      <c r="J49" s="513">
        <v>0</v>
      </c>
      <c r="K49" s="513">
        <v>0</v>
      </c>
      <c r="L49" s="513">
        <v>0</v>
      </c>
      <c r="M49" s="513">
        <v>0</v>
      </c>
      <c r="N49" s="513">
        <v>0</v>
      </c>
      <c r="O49" s="513">
        <v>0</v>
      </c>
      <c r="P49" s="513">
        <v>0</v>
      </c>
    </row>
    <row r="50" spans="1:16">
      <c r="A50" s="511">
        <v>40</v>
      </c>
      <c r="B50" s="561" t="s">
        <v>480</v>
      </c>
      <c r="C50" s="513">
        <v>0</v>
      </c>
      <c r="D50" s="610">
        <v>0</v>
      </c>
      <c r="E50" s="513">
        <v>0</v>
      </c>
      <c r="F50" s="513">
        <v>0</v>
      </c>
      <c r="G50" s="513">
        <v>0</v>
      </c>
      <c r="H50" s="513">
        <v>0</v>
      </c>
      <c r="I50" s="513">
        <v>0</v>
      </c>
      <c r="J50" s="513">
        <v>0</v>
      </c>
      <c r="K50" s="513">
        <v>0</v>
      </c>
      <c r="L50" s="513">
        <v>0</v>
      </c>
      <c r="M50" s="513">
        <v>0</v>
      </c>
      <c r="N50" s="513">
        <v>0</v>
      </c>
      <c r="O50" s="513">
        <v>0</v>
      </c>
      <c r="P50" s="513">
        <v>0</v>
      </c>
    </row>
    <row r="51" spans="1:16">
      <c r="A51" s="511">
        <v>41</v>
      </c>
      <c r="B51" s="561" t="s">
        <v>481</v>
      </c>
      <c r="C51" s="513">
        <v>0</v>
      </c>
      <c r="D51" s="610">
        <v>0</v>
      </c>
      <c r="E51" s="513">
        <v>0</v>
      </c>
      <c r="F51" s="513">
        <v>0</v>
      </c>
      <c r="G51" s="513">
        <v>0</v>
      </c>
      <c r="H51" s="513">
        <v>0</v>
      </c>
      <c r="I51" s="513">
        <v>0</v>
      </c>
      <c r="J51" s="513">
        <v>0</v>
      </c>
      <c r="K51" s="513">
        <v>0</v>
      </c>
      <c r="L51" s="513">
        <v>0</v>
      </c>
      <c r="M51" s="513">
        <v>0</v>
      </c>
      <c r="N51" s="513">
        <v>0</v>
      </c>
      <c r="O51" s="513">
        <v>0</v>
      </c>
      <c r="P51" s="513">
        <v>0</v>
      </c>
    </row>
    <row r="52" spans="1:16">
      <c r="A52" s="511">
        <v>42</v>
      </c>
      <c r="B52" s="561" t="s">
        <v>482</v>
      </c>
      <c r="C52" s="513">
        <v>0</v>
      </c>
      <c r="D52" s="610">
        <v>0</v>
      </c>
      <c r="E52" s="513">
        <v>0</v>
      </c>
      <c r="F52" s="513">
        <v>0</v>
      </c>
      <c r="G52" s="513">
        <v>0</v>
      </c>
      <c r="H52" s="513">
        <v>0</v>
      </c>
      <c r="I52" s="513">
        <v>0</v>
      </c>
      <c r="J52" s="513">
        <v>0</v>
      </c>
      <c r="K52" s="513">
        <v>0</v>
      </c>
      <c r="L52" s="513">
        <v>0</v>
      </c>
      <c r="M52" s="513">
        <v>0</v>
      </c>
      <c r="N52" s="513">
        <v>0</v>
      </c>
      <c r="O52" s="513">
        <v>0</v>
      </c>
      <c r="P52" s="513">
        <v>0</v>
      </c>
    </row>
    <row r="53" spans="1:16">
      <c r="A53" s="511">
        <v>43</v>
      </c>
      <c r="B53" s="561" t="s">
        <v>483</v>
      </c>
      <c r="C53" s="513">
        <v>0</v>
      </c>
      <c r="D53" s="610">
        <v>0</v>
      </c>
      <c r="E53" s="513">
        <v>0</v>
      </c>
      <c r="F53" s="513">
        <v>0</v>
      </c>
      <c r="G53" s="513">
        <v>0</v>
      </c>
      <c r="H53" s="513">
        <v>0</v>
      </c>
      <c r="I53" s="513">
        <v>0</v>
      </c>
      <c r="J53" s="513">
        <v>0</v>
      </c>
      <c r="K53" s="513">
        <v>0</v>
      </c>
      <c r="L53" s="513">
        <v>0</v>
      </c>
      <c r="M53" s="513">
        <v>0</v>
      </c>
      <c r="N53" s="513">
        <v>0</v>
      </c>
      <c r="O53" s="513">
        <v>0</v>
      </c>
      <c r="P53" s="513">
        <v>0</v>
      </c>
    </row>
    <row r="54" spans="1:16">
      <c r="A54" s="511">
        <v>44</v>
      </c>
      <c r="B54" s="561" t="s">
        <v>484</v>
      </c>
      <c r="C54" s="513">
        <v>0</v>
      </c>
      <c r="D54" s="610">
        <v>0</v>
      </c>
      <c r="E54" s="513">
        <v>0</v>
      </c>
      <c r="F54" s="513">
        <v>0</v>
      </c>
      <c r="G54" s="513">
        <v>0</v>
      </c>
      <c r="H54" s="513">
        <v>0</v>
      </c>
      <c r="I54" s="513">
        <v>0</v>
      </c>
      <c r="J54" s="513">
        <v>0</v>
      </c>
      <c r="K54" s="513">
        <v>0</v>
      </c>
      <c r="L54" s="513">
        <v>0</v>
      </c>
      <c r="M54" s="513">
        <v>0</v>
      </c>
      <c r="N54" s="513">
        <v>0</v>
      </c>
      <c r="O54" s="513">
        <v>0</v>
      </c>
      <c r="P54" s="513">
        <v>0</v>
      </c>
    </row>
    <row r="55" spans="1:16">
      <c r="A55" s="511">
        <v>45</v>
      </c>
      <c r="B55" s="561" t="s">
        <v>485</v>
      </c>
      <c r="C55" s="513">
        <v>0</v>
      </c>
      <c r="D55" s="610">
        <v>0</v>
      </c>
      <c r="E55" s="513">
        <v>0</v>
      </c>
      <c r="F55" s="513">
        <v>0</v>
      </c>
      <c r="G55" s="513">
        <v>0</v>
      </c>
      <c r="H55" s="513">
        <v>0</v>
      </c>
      <c r="I55" s="513">
        <v>0</v>
      </c>
      <c r="J55" s="513">
        <v>0</v>
      </c>
      <c r="K55" s="513">
        <v>0</v>
      </c>
      <c r="L55" s="513">
        <v>0</v>
      </c>
      <c r="M55" s="513">
        <v>0</v>
      </c>
      <c r="N55" s="513">
        <v>0</v>
      </c>
      <c r="O55" s="513">
        <v>0</v>
      </c>
      <c r="P55" s="513">
        <v>0</v>
      </c>
    </row>
    <row r="56" spans="1:16">
      <c r="A56" s="511">
        <v>46</v>
      </c>
      <c r="B56" s="561" t="s">
        <v>486</v>
      </c>
      <c r="C56" s="513">
        <v>0</v>
      </c>
      <c r="D56" s="610">
        <v>0</v>
      </c>
      <c r="E56" s="513">
        <v>0</v>
      </c>
      <c r="F56" s="513">
        <v>0</v>
      </c>
      <c r="G56" s="513">
        <v>0</v>
      </c>
      <c r="H56" s="513">
        <v>0</v>
      </c>
      <c r="I56" s="513">
        <v>0</v>
      </c>
      <c r="J56" s="513">
        <v>0</v>
      </c>
      <c r="K56" s="513">
        <v>0</v>
      </c>
      <c r="L56" s="513">
        <v>0</v>
      </c>
      <c r="M56" s="513">
        <v>0</v>
      </c>
      <c r="N56" s="513">
        <v>0</v>
      </c>
      <c r="O56" s="513">
        <v>0</v>
      </c>
      <c r="P56" s="513">
        <v>0</v>
      </c>
    </row>
    <row r="57" spans="1:16">
      <c r="A57" s="511">
        <v>47</v>
      </c>
      <c r="B57" s="561" t="s">
        <v>487</v>
      </c>
      <c r="C57" s="513">
        <v>0</v>
      </c>
      <c r="D57" s="610">
        <v>0</v>
      </c>
      <c r="E57" s="513">
        <v>0</v>
      </c>
      <c r="F57" s="513">
        <v>0</v>
      </c>
      <c r="G57" s="513">
        <v>0</v>
      </c>
      <c r="H57" s="513">
        <v>0</v>
      </c>
      <c r="I57" s="513">
        <v>0</v>
      </c>
      <c r="J57" s="513">
        <v>0</v>
      </c>
      <c r="K57" s="513">
        <v>0</v>
      </c>
      <c r="L57" s="513">
        <v>0</v>
      </c>
      <c r="M57" s="513">
        <v>0</v>
      </c>
      <c r="N57" s="513">
        <v>0</v>
      </c>
      <c r="O57" s="513">
        <v>0</v>
      </c>
      <c r="P57" s="513">
        <v>0</v>
      </c>
    </row>
    <row r="58" spans="1:16">
      <c r="A58" s="511">
        <v>48</v>
      </c>
      <c r="B58" s="561" t="s">
        <v>492</v>
      </c>
      <c r="C58" s="513">
        <v>0</v>
      </c>
      <c r="D58" s="610">
        <v>0</v>
      </c>
      <c r="E58" s="513">
        <v>0</v>
      </c>
      <c r="F58" s="513">
        <v>0</v>
      </c>
      <c r="G58" s="513">
        <v>0</v>
      </c>
      <c r="H58" s="513">
        <v>0</v>
      </c>
      <c r="I58" s="513">
        <v>0</v>
      </c>
      <c r="J58" s="513">
        <v>0</v>
      </c>
      <c r="K58" s="513">
        <v>0</v>
      </c>
      <c r="L58" s="513">
        <v>0</v>
      </c>
      <c r="M58" s="513">
        <v>0</v>
      </c>
      <c r="N58" s="513">
        <v>0</v>
      </c>
      <c r="O58" s="513">
        <v>0</v>
      </c>
      <c r="P58" s="513">
        <v>0</v>
      </c>
    </row>
    <row r="59" spans="1:16">
      <c r="A59" s="511">
        <v>49</v>
      </c>
      <c r="B59" s="561" t="s">
        <v>493</v>
      </c>
      <c r="C59" s="513">
        <v>0</v>
      </c>
      <c r="D59" s="610">
        <v>0</v>
      </c>
      <c r="E59" s="513">
        <v>0</v>
      </c>
      <c r="F59" s="513">
        <v>0</v>
      </c>
      <c r="G59" s="513">
        <v>0</v>
      </c>
      <c r="H59" s="513">
        <v>0</v>
      </c>
      <c r="I59" s="513">
        <v>0</v>
      </c>
      <c r="J59" s="513">
        <v>0</v>
      </c>
      <c r="K59" s="513">
        <v>0</v>
      </c>
      <c r="L59" s="513">
        <v>0</v>
      </c>
      <c r="M59" s="513">
        <v>0</v>
      </c>
      <c r="N59" s="513">
        <v>0</v>
      </c>
      <c r="O59" s="513">
        <v>0</v>
      </c>
      <c r="P59" s="513">
        <v>0</v>
      </c>
    </row>
    <row r="60" spans="1:16">
      <c r="A60" s="511">
        <v>50</v>
      </c>
      <c r="B60" s="561" t="s">
        <v>488</v>
      </c>
      <c r="C60" s="513">
        <v>0</v>
      </c>
      <c r="D60" s="610">
        <v>0</v>
      </c>
      <c r="E60" s="513">
        <v>0</v>
      </c>
      <c r="F60" s="513">
        <v>0</v>
      </c>
      <c r="G60" s="513">
        <v>0</v>
      </c>
      <c r="H60" s="513">
        <v>0</v>
      </c>
      <c r="I60" s="513">
        <v>0</v>
      </c>
      <c r="J60" s="513">
        <v>0</v>
      </c>
      <c r="K60" s="513">
        <v>0</v>
      </c>
      <c r="L60" s="513">
        <v>0</v>
      </c>
      <c r="M60" s="513">
        <v>0</v>
      </c>
      <c r="N60" s="513">
        <v>0</v>
      </c>
      <c r="O60" s="513">
        <v>0</v>
      </c>
      <c r="P60" s="513">
        <v>0</v>
      </c>
    </row>
    <row r="61" spans="1:16">
      <c r="A61" s="511">
        <v>51</v>
      </c>
      <c r="B61" s="561" t="s">
        <v>494</v>
      </c>
      <c r="C61" s="513">
        <v>0</v>
      </c>
      <c r="D61" s="610">
        <v>0</v>
      </c>
      <c r="E61" s="513">
        <v>0</v>
      </c>
      <c r="F61" s="513">
        <v>0</v>
      </c>
      <c r="G61" s="513">
        <v>0</v>
      </c>
      <c r="H61" s="513">
        <v>0</v>
      </c>
      <c r="I61" s="513">
        <v>0</v>
      </c>
      <c r="J61" s="513">
        <v>0</v>
      </c>
      <c r="K61" s="513">
        <v>0</v>
      </c>
      <c r="L61" s="513">
        <v>0</v>
      </c>
      <c r="M61" s="513">
        <v>0</v>
      </c>
      <c r="N61" s="513">
        <v>0</v>
      </c>
      <c r="O61" s="513">
        <v>0</v>
      </c>
      <c r="P61" s="513">
        <v>0</v>
      </c>
    </row>
    <row r="62" spans="1:16">
      <c r="A62" s="511" t="s">
        <v>9</v>
      </c>
      <c r="B62" s="513"/>
      <c r="C62" s="513">
        <f>SUM(C11:C61)</f>
        <v>0</v>
      </c>
      <c r="D62" s="513">
        <f t="shared" ref="D62:P62" si="0">SUM(D11:D61)</f>
        <v>0</v>
      </c>
      <c r="E62" s="513">
        <f t="shared" si="0"/>
        <v>0</v>
      </c>
      <c r="F62" s="513">
        <f t="shared" si="0"/>
        <v>0</v>
      </c>
      <c r="G62" s="513">
        <f t="shared" si="0"/>
        <v>0</v>
      </c>
      <c r="H62" s="513">
        <f t="shared" si="0"/>
        <v>0</v>
      </c>
      <c r="I62" s="513">
        <f t="shared" si="0"/>
        <v>0</v>
      </c>
      <c r="J62" s="513">
        <f t="shared" si="0"/>
        <v>0</v>
      </c>
      <c r="K62" s="513">
        <f t="shared" si="0"/>
        <v>0</v>
      </c>
      <c r="L62" s="513">
        <f t="shared" si="0"/>
        <v>0</v>
      </c>
      <c r="M62" s="513">
        <f t="shared" si="0"/>
        <v>0</v>
      </c>
      <c r="N62" s="513">
        <f t="shared" si="0"/>
        <v>0</v>
      </c>
      <c r="O62" s="513">
        <f t="shared" si="0"/>
        <v>0</v>
      </c>
      <c r="P62" s="513">
        <f t="shared" si="0"/>
        <v>0</v>
      </c>
    </row>
    <row r="63" spans="1:16">
      <c r="A63" s="530"/>
      <c r="B63" s="530"/>
      <c r="C63" s="530"/>
      <c r="D63" s="530"/>
      <c r="E63" s="257"/>
      <c r="F63" s="257"/>
      <c r="G63" s="257"/>
      <c r="H63" s="257"/>
      <c r="I63" s="257"/>
      <c r="J63" s="257"/>
      <c r="K63" s="257"/>
      <c r="L63" s="257"/>
      <c r="M63" s="257"/>
      <c r="N63" s="257"/>
    </row>
    <row r="64" spans="1:16">
      <c r="A64" s="611"/>
      <c r="B64" s="612"/>
      <c r="C64" s="612"/>
      <c r="D64" s="530"/>
      <c r="E64" s="257"/>
      <c r="F64" s="257"/>
      <c r="G64" s="257"/>
      <c r="H64" s="257"/>
      <c r="I64" s="257"/>
      <c r="J64" s="257"/>
      <c r="K64" s="257"/>
      <c r="L64" s="257"/>
      <c r="M64" s="257"/>
      <c r="N64" s="257"/>
    </row>
    <row r="65" spans="1:14">
      <c r="A65" s="613"/>
      <c r="B65" s="613"/>
      <c r="C65" s="613"/>
      <c r="E65" s="257"/>
      <c r="F65" s="257"/>
      <c r="G65" s="257"/>
      <c r="H65" s="257"/>
      <c r="I65" s="257"/>
      <c r="J65" s="257"/>
      <c r="K65" s="257"/>
      <c r="L65" s="257"/>
      <c r="M65" s="257"/>
      <c r="N65" s="257"/>
    </row>
    <row r="66" spans="1:14">
      <c r="A66" s="613"/>
      <c r="B66" s="613"/>
      <c r="C66" s="613"/>
      <c r="E66" s="257"/>
      <c r="F66" s="257"/>
      <c r="G66" s="257"/>
      <c r="H66" s="257"/>
      <c r="I66" s="257"/>
      <c r="J66" s="257"/>
      <c r="K66" s="257"/>
      <c r="L66" s="257"/>
      <c r="M66" s="257"/>
      <c r="N66" s="257"/>
    </row>
    <row r="67" spans="1:14">
      <c r="A67" s="613"/>
      <c r="B67" s="613"/>
      <c r="C67" s="613"/>
      <c r="E67" s="257"/>
      <c r="F67" s="257"/>
      <c r="G67" s="257"/>
      <c r="H67" s="257"/>
      <c r="I67" s="257"/>
      <c r="J67" s="257"/>
      <c r="K67" s="257"/>
      <c r="L67" s="257"/>
      <c r="M67" s="257"/>
      <c r="N67" s="257"/>
    </row>
    <row r="68" spans="1:14">
      <c r="A68" s="613"/>
      <c r="B68" s="613"/>
      <c r="C68" s="613"/>
      <c r="E68" s="257"/>
      <c r="F68" s="257"/>
      <c r="G68" s="257"/>
      <c r="H68" s="257"/>
      <c r="I68" s="257"/>
      <c r="J68" s="257"/>
      <c r="K68" s="257"/>
      <c r="L68" s="257"/>
      <c r="M68" s="257"/>
      <c r="N68" s="257"/>
    </row>
    <row r="69" spans="1:14">
      <c r="A69" s="613" t="s">
        <v>5</v>
      </c>
      <c r="D69" s="613"/>
      <c r="E69" s="257"/>
      <c r="F69" s="613"/>
      <c r="G69" s="613"/>
      <c r="H69" s="613"/>
      <c r="I69" s="613"/>
      <c r="J69" s="613"/>
      <c r="K69" s="613"/>
      <c r="L69" s="613" t="s">
        <v>734</v>
      </c>
      <c r="M69" s="613"/>
      <c r="N69" s="613"/>
    </row>
    <row r="70" spans="1:14" ht="12.75" customHeight="1">
      <c r="E70" s="613"/>
      <c r="F70" s="1612" t="s">
        <v>7</v>
      </c>
      <c r="G70" s="1612"/>
      <c r="H70" s="1612"/>
      <c r="I70" s="1612"/>
      <c r="J70" s="1612"/>
      <c r="K70" s="1612"/>
      <c r="L70" s="1612"/>
      <c r="M70" s="1612"/>
      <c r="N70" s="1612"/>
    </row>
    <row r="71" spans="1:14" ht="12.75" customHeight="1">
      <c r="E71" s="1612" t="s">
        <v>56</v>
      </c>
      <c r="F71" s="1612"/>
      <c r="G71" s="1612"/>
      <c r="H71" s="1612"/>
      <c r="I71" s="1612"/>
      <c r="J71" s="1612"/>
      <c r="K71" s="1612"/>
      <c r="L71" s="1612"/>
      <c r="M71" s="1612"/>
      <c r="N71" s="1612"/>
    </row>
    <row r="72" spans="1:14">
      <c r="A72" s="613"/>
      <c r="B72" s="613"/>
      <c r="E72" s="257"/>
      <c r="F72" s="613"/>
      <c r="G72" s="613"/>
      <c r="H72" s="613"/>
      <c r="I72" s="613"/>
      <c r="J72" s="613"/>
      <c r="K72" s="613"/>
      <c r="L72" s="613" t="s">
        <v>682</v>
      </c>
      <c r="M72" s="613"/>
      <c r="N72" s="613"/>
    </row>
    <row r="74" spans="1:14">
      <c r="A74" s="1613"/>
      <c r="B74" s="1613"/>
      <c r="C74" s="1613"/>
      <c r="D74" s="1613"/>
      <c r="E74" s="1613"/>
      <c r="F74" s="1613"/>
      <c r="G74" s="1613"/>
      <c r="H74" s="1613"/>
      <c r="I74" s="1613"/>
      <c r="J74" s="1613"/>
      <c r="K74" s="1613"/>
      <c r="L74" s="1613"/>
      <c r="M74" s="1613"/>
      <c r="N74" s="1613"/>
    </row>
  </sheetData>
  <mergeCells count="18">
    <mergeCell ref="A6:N6"/>
    <mergeCell ref="D1:E1"/>
    <mergeCell ref="M1:N1"/>
    <mergeCell ref="A2:N2"/>
    <mergeCell ref="A3:N3"/>
    <mergeCell ref="A4:N5"/>
    <mergeCell ref="O8:P8"/>
    <mergeCell ref="F70:N70"/>
    <mergeCell ref="E71:N71"/>
    <mergeCell ref="A74:N74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54" right="0.5" top="0.23622047244094499" bottom="0" header="0.25" footer="0.31496062992126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view="pageBreakPreview" topLeftCell="C1" zoomScaleNormal="90" zoomScaleSheetLayoutView="100" workbookViewId="0">
      <selection activeCell="K66" sqref="K66:S66"/>
    </sheetView>
  </sheetViews>
  <sheetFormatPr defaultRowHeight="15"/>
  <cols>
    <col min="1" max="1" width="7.140625" style="614" customWidth="1"/>
    <col min="2" max="2" width="17.42578125" style="614" customWidth="1"/>
    <col min="3" max="4" width="8.5703125" style="614" customWidth="1"/>
    <col min="5" max="5" width="8.7109375" style="614" customWidth="1"/>
    <col min="6" max="6" width="8.5703125" style="614" customWidth="1"/>
    <col min="7" max="7" width="9.7109375" style="614" customWidth="1"/>
    <col min="8" max="8" width="10.28515625" style="614" customWidth="1"/>
    <col min="9" max="9" width="9.7109375" style="614" customWidth="1"/>
    <col min="10" max="10" width="9.28515625" style="614" customWidth="1"/>
    <col min="11" max="11" width="7" style="614" customWidth="1"/>
    <col min="12" max="12" width="7.28515625" style="614" customWidth="1"/>
    <col min="13" max="13" width="7.42578125" style="614" customWidth="1"/>
    <col min="14" max="14" width="7.85546875" style="614" customWidth="1"/>
    <col min="15" max="15" width="11.42578125" style="614" customWidth="1"/>
    <col min="16" max="16" width="12.28515625" style="614" customWidth="1"/>
    <col min="17" max="17" width="11.5703125" style="614" customWidth="1"/>
    <col min="18" max="18" width="16" style="614" customWidth="1"/>
    <col min="19" max="19" width="9" style="614" customWidth="1"/>
    <col min="20" max="20" width="9.140625" style="614" hidden="1" customWidth="1"/>
    <col min="21" max="256" width="9.140625" style="614"/>
    <col min="257" max="257" width="7.140625" style="614" customWidth="1"/>
    <col min="258" max="258" width="17.42578125" style="614" customWidth="1"/>
    <col min="259" max="260" width="8.5703125" style="614" customWidth="1"/>
    <col min="261" max="261" width="8.7109375" style="614" customWidth="1"/>
    <col min="262" max="262" width="8.5703125" style="614" customWidth="1"/>
    <col min="263" max="263" width="9.7109375" style="614" customWidth="1"/>
    <col min="264" max="264" width="10.28515625" style="614" customWidth="1"/>
    <col min="265" max="265" width="9.7109375" style="614" customWidth="1"/>
    <col min="266" max="266" width="9.28515625" style="614" customWidth="1"/>
    <col min="267" max="267" width="7" style="614" customWidth="1"/>
    <col min="268" max="268" width="7.28515625" style="614" customWidth="1"/>
    <col min="269" max="269" width="7.42578125" style="614" customWidth="1"/>
    <col min="270" max="270" width="7.85546875" style="614" customWidth="1"/>
    <col min="271" max="271" width="11.42578125" style="614" customWidth="1"/>
    <col min="272" max="272" width="12.28515625" style="614" customWidth="1"/>
    <col min="273" max="273" width="11.5703125" style="614" customWidth="1"/>
    <col min="274" max="274" width="16" style="614" customWidth="1"/>
    <col min="275" max="275" width="9" style="614" customWidth="1"/>
    <col min="276" max="276" width="0" style="614" hidden="1" customWidth="1"/>
    <col min="277" max="512" width="9.140625" style="614"/>
    <col min="513" max="513" width="7.140625" style="614" customWidth="1"/>
    <col min="514" max="514" width="17.42578125" style="614" customWidth="1"/>
    <col min="515" max="516" width="8.5703125" style="614" customWidth="1"/>
    <col min="517" max="517" width="8.7109375" style="614" customWidth="1"/>
    <col min="518" max="518" width="8.5703125" style="614" customWidth="1"/>
    <col min="519" max="519" width="9.7109375" style="614" customWidth="1"/>
    <col min="520" max="520" width="10.28515625" style="614" customWidth="1"/>
    <col min="521" max="521" width="9.7109375" style="614" customWidth="1"/>
    <col min="522" max="522" width="9.28515625" style="614" customWidth="1"/>
    <col min="523" max="523" width="7" style="614" customWidth="1"/>
    <col min="524" max="524" width="7.28515625" style="614" customWidth="1"/>
    <col min="525" max="525" width="7.42578125" style="614" customWidth="1"/>
    <col min="526" max="526" width="7.85546875" style="614" customWidth="1"/>
    <col min="527" max="527" width="11.42578125" style="614" customWidth="1"/>
    <col min="528" max="528" width="12.28515625" style="614" customWidth="1"/>
    <col min="529" max="529" width="11.5703125" style="614" customWidth="1"/>
    <col min="530" max="530" width="16" style="614" customWidth="1"/>
    <col min="531" max="531" width="9" style="614" customWidth="1"/>
    <col min="532" max="532" width="0" style="614" hidden="1" customWidth="1"/>
    <col min="533" max="768" width="9.140625" style="614"/>
    <col min="769" max="769" width="7.140625" style="614" customWidth="1"/>
    <col min="770" max="770" width="17.42578125" style="614" customWidth="1"/>
    <col min="771" max="772" width="8.5703125" style="614" customWidth="1"/>
    <col min="773" max="773" width="8.7109375" style="614" customWidth="1"/>
    <col min="774" max="774" width="8.5703125" style="614" customWidth="1"/>
    <col min="775" max="775" width="9.7109375" style="614" customWidth="1"/>
    <col min="776" max="776" width="10.28515625" style="614" customWidth="1"/>
    <col min="777" max="777" width="9.7109375" style="614" customWidth="1"/>
    <col min="778" max="778" width="9.28515625" style="614" customWidth="1"/>
    <col min="779" max="779" width="7" style="614" customWidth="1"/>
    <col min="780" max="780" width="7.28515625" style="614" customWidth="1"/>
    <col min="781" max="781" width="7.42578125" style="614" customWidth="1"/>
    <col min="782" max="782" width="7.85546875" style="614" customWidth="1"/>
    <col min="783" max="783" width="11.42578125" style="614" customWidth="1"/>
    <col min="784" max="784" width="12.28515625" style="614" customWidth="1"/>
    <col min="785" max="785" width="11.5703125" style="614" customWidth="1"/>
    <col min="786" max="786" width="16" style="614" customWidth="1"/>
    <col min="787" max="787" width="9" style="614" customWidth="1"/>
    <col min="788" max="788" width="0" style="614" hidden="1" customWidth="1"/>
    <col min="789" max="1024" width="9.140625" style="614"/>
    <col min="1025" max="1025" width="7.140625" style="614" customWidth="1"/>
    <col min="1026" max="1026" width="17.42578125" style="614" customWidth="1"/>
    <col min="1027" max="1028" width="8.5703125" style="614" customWidth="1"/>
    <col min="1029" max="1029" width="8.7109375" style="614" customWidth="1"/>
    <col min="1030" max="1030" width="8.5703125" style="614" customWidth="1"/>
    <col min="1031" max="1031" width="9.7109375" style="614" customWidth="1"/>
    <col min="1032" max="1032" width="10.28515625" style="614" customWidth="1"/>
    <col min="1033" max="1033" width="9.7109375" style="614" customWidth="1"/>
    <col min="1034" max="1034" width="9.28515625" style="614" customWidth="1"/>
    <col min="1035" max="1035" width="7" style="614" customWidth="1"/>
    <col min="1036" max="1036" width="7.28515625" style="614" customWidth="1"/>
    <col min="1037" max="1037" width="7.42578125" style="614" customWidth="1"/>
    <col min="1038" max="1038" width="7.85546875" style="614" customWidth="1"/>
    <col min="1039" max="1039" width="11.42578125" style="614" customWidth="1"/>
    <col min="1040" max="1040" width="12.28515625" style="614" customWidth="1"/>
    <col min="1041" max="1041" width="11.5703125" style="614" customWidth="1"/>
    <col min="1042" max="1042" width="16" style="614" customWidth="1"/>
    <col min="1043" max="1043" width="9" style="614" customWidth="1"/>
    <col min="1044" max="1044" width="0" style="614" hidden="1" customWidth="1"/>
    <col min="1045" max="1280" width="9.140625" style="614"/>
    <col min="1281" max="1281" width="7.140625" style="614" customWidth="1"/>
    <col min="1282" max="1282" width="17.42578125" style="614" customWidth="1"/>
    <col min="1283" max="1284" width="8.5703125" style="614" customWidth="1"/>
    <col min="1285" max="1285" width="8.7109375" style="614" customWidth="1"/>
    <col min="1286" max="1286" width="8.5703125" style="614" customWidth="1"/>
    <col min="1287" max="1287" width="9.7109375" style="614" customWidth="1"/>
    <col min="1288" max="1288" width="10.28515625" style="614" customWidth="1"/>
    <col min="1289" max="1289" width="9.7109375" style="614" customWidth="1"/>
    <col min="1290" max="1290" width="9.28515625" style="614" customWidth="1"/>
    <col min="1291" max="1291" width="7" style="614" customWidth="1"/>
    <col min="1292" max="1292" width="7.28515625" style="614" customWidth="1"/>
    <col min="1293" max="1293" width="7.42578125" style="614" customWidth="1"/>
    <col min="1294" max="1294" width="7.85546875" style="614" customWidth="1"/>
    <col min="1295" max="1295" width="11.42578125" style="614" customWidth="1"/>
    <col min="1296" max="1296" width="12.28515625" style="614" customWidth="1"/>
    <col min="1297" max="1297" width="11.5703125" style="614" customWidth="1"/>
    <col min="1298" max="1298" width="16" style="614" customWidth="1"/>
    <col min="1299" max="1299" width="9" style="614" customWidth="1"/>
    <col min="1300" max="1300" width="0" style="614" hidden="1" customWidth="1"/>
    <col min="1301" max="1536" width="9.140625" style="614"/>
    <col min="1537" max="1537" width="7.140625" style="614" customWidth="1"/>
    <col min="1538" max="1538" width="17.42578125" style="614" customWidth="1"/>
    <col min="1539" max="1540" width="8.5703125" style="614" customWidth="1"/>
    <col min="1541" max="1541" width="8.7109375" style="614" customWidth="1"/>
    <col min="1542" max="1542" width="8.5703125" style="614" customWidth="1"/>
    <col min="1543" max="1543" width="9.7109375" style="614" customWidth="1"/>
    <col min="1544" max="1544" width="10.28515625" style="614" customWidth="1"/>
    <col min="1545" max="1545" width="9.7109375" style="614" customWidth="1"/>
    <col min="1546" max="1546" width="9.28515625" style="614" customWidth="1"/>
    <col min="1547" max="1547" width="7" style="614" customWidth="1"/>
    <col min="1548" max="1548" width="7.28515625" style="614" customWidth="1"/>
    <col min="1549" max="1549" width="7.42578125" style="614" customWidth="1"/>
    <col min="1550" max="1550" width="7.85546875" style="614" customWidth="1"/>
    <col min="1551" max="1551" width="11.42578125" style="614" customWidth="1"/>
    <col min="1552" max="1552" width="12.28515625" style="614" customWidth="1"/>
    <col min="1553" max="1553" width="11.5703125" style="614" customWidth="1"/>
    <col min="1554" max="1554" width="16" style="614" customWidth="1"/>
    <col min="1555" max="1555" width="9" style="614" customWidth="1"/>
    <col min="1556" max="1556" width="0" style="614" hidden="1" customWidth="1"/>
    <col min="1557" max="1792" width="9.140625" style="614"/>
    <col min="1793" max="1793" width="7.140625" style="614" customWidth="1"/>
    <col min="1794" max="1794" width="17.42578125" style="614" customWidth="1"/>
    <col min="1795" max="1796" width="8.5703125" style="614" customWidth="1"/>
    <col min="1797" max="1797" width="8.7109375" style="614" customWidth="1"/>
    <col min="1798" max="1798" width="8.5703125" style="614" customWidth="1"/>
    <col min="1799" max="1799" width="9.7109375" style="614" customWidth="1"/>
    <col min="1800" max="1800" width="10.28515625" style="614" customWidth="1"/>
    <col min="1801" max="1801" width="9.7109375" style="614" customWidth="1"/>
    <col min="1802" max="1802" width="9.28515625" style="614" customWidth="1"/>
    <col min="1803" max="1803" width="7" style="614" customWidth="1"/>
    <col min="1804" max="1804" width="7.28515625" style="614" customWidth="1"/>
    <col min="1805" max="1805" width="7.42578125" style="614" customWidth="1"/>
    <col min="1806" max="1806" width="7.85546875" style="614" customWidth="1"/>
    <col min="1807" max="1807" width="11.42578125" style="614" customWidth="1"/>
    <col min="1808" max="1808" width="12.28515625" style="614" customWidth="1"/>
    <col min="1809" max="1809" width="11.5703125" style="614" customWidth="1"/>
    <col min="1810" max="1810" width="16" style="614" customWidth="1"/>
    <col min="1811" max="1811" width="9" style="614" customWidth="1"/>
    <col min="1812" max="1812" width="0" style="614" hidden="1" customWidth="1"/>
    <col min="1813" max="2048" width="9.140625" style="614"/>
    <col min="2049" max="2049" width="7.140625" style="614" customWidth="1"/>
    <col min="2050" max="2050" width="17.42578125" style="614" customWidth="1"/>
    <col min="2051" max="2052" width="8.5703125" style="614" customWidth="1"/>
    <col min="2053" max="2053" width="8.7109375" style="614" customWidth="1"/>
    <col min="2054" max="2054" width="8.5703125" style="614" customWidth="1"/>
    <col min="2055" max="2055" width="9.7109375" style="614" customWidth="1"/>
    <col min="2056" max="2056" width="10.28515625" style="614" customWidth="1"/>
    <col min="2057" max="2057" width="9.7109375" style="614" customWidth="1"/>
    <col min="2058" max="2058" width="9.28515625" style="614" customWidth="1"/>
    <col min="2059" max="2059" width="7" style="614" customWidth="1"/>
    <col min="2060" max="2060" width="7.28515625" style="614" customWidth="1"/>
    <col min="2061" max="2061" width="7.42578125" style="614" customWidth="1"/>
    <col min="2062" max="2062" width="7.85546875" style="614" customWidth="1"/>
    <col min="2063" max="2063" width="11.42578125" style="614" customWidth="1"/>
    <col min="2064" max="2064" width="12.28515625" style="614" customWidth="1"/>
    <col min="2065" max="2065" width="11.5703125" style="614" customWidth="1"/>
    <col min="2066" max="2066" width="16" style="614" customWidth="1"/>
    <col min="2067" max="2067" width="9" style="614" customWidth="1"/>
    <col min="2068" max="2068" width="0" style="614" hidden="1" customWidth="1"/>
    <col min="2069" max="2304" width="9.140625" style="614"/>
    <col min="2305" max="2305" width="7.140625" style="614" customWidth="1"/>
    <col min="2306" max="2306" width="17.42578125" style="614" customWidth="1"/>
    <col min="2307" max="2308" width="8.5703125" style="614" customWidth="1"/>
    <col min="2309" max="2309" width="8.7109375" style="614" customWidth="1"/>
    <col min="2310" max="2310" width="8.5703125" style="614" customWidth="1"/>
    <col min="2311" max="2311" width="9.7109375" style="614" customWidth="1"/>
    <col min="2312" max="2312" width="10.28515625" style="614" customWidth="1"/>
    <col min="2313" max="2313" width="9.7109375" style="614" customWidth="1"/>
    <col min="2314" max="2314" width="9.28515625" style="614" customWidth="1"/>
    <col min="2315" max="2315" width="7" style="614" customWidth="1"/>
    <col min="2316" max="2316" width="7.28515625" style="614" customWidth="1"/>
    <col min="2317" max="2317" width="7.42578125" style="614" customWidth="1"/>
    <col min="2318" max="2318" width="7.85546875" style="614" customWidth="1"/>
    <col min="2319" max="2319" width="11.42578125" style="614" customWidth="1"/>
    <col min="2320" max="2320" width="12.28515625" style="614" customWidth="1"/>
    <col min="2321" max="2321" width="11.5703125" style="614" customWidth="1"/>
    <col min="2322" max="2322" width="16" style="614" customWidth="1"/>
    <col min="2323" max="2323" width="9" style="614" customWidth="1"/>
    <col min="2324" max="2324" width="0" style="614" hidden="1" customWidth="1"/>
    <col min="2325" max="2560" width="9.140625" style="614"/>
    <col min="2561" max="2561" width="7.140625" style="614" customWidth="1"/>
    <col min="2562" max="2562" width="17.42578125" style="614" customWidth="1"/>
    <col min="2563" max="2564" width="8.5703125" style="614" customWidth="1"/>
    <col min="2565" max="2565" width="8.7109375" style="614" customWidth="1"/>
    <col min="2566" max="2566" width="8.5703125" style="614" customWidth="1"/>
    <col min="2567" max="2567" width="9.7109375" style="614" customWidth="1"/>
    <col min="2568" max="2568" width="10.28515625" style="614" customWidth="1"/>
    <col min="2569" max="2569" width="9.7109375" style="614" customWidth="1"/>
    <col min="2570" max="2570" width="9.28515625" style="614" customWidth="1"/>
    <col min="2571" max="2571" width="7" style="614" customWidth="1"/>
    <col min="2572" max="2572" width="7.28515625" style="614" customWidth="1"/>
    <col min="2573" max="2573" width="7.42578125" style="614" customWidth="1"/>
    <col min="2574" max="2574" width="7.85546875" style="614" customWidth="1"/>
    <col min="2575" max="2575" width="11.42578125" style="614" customWidth="1"/>
    <col min="2576" max="2576" width="12.28515625" style="614" customWidth="1"/>
    <col min="2577" max="2577" width="11.5703125" style="614" customWidth="1"/>
    <col min="2578" max="2578" width="16" style="614" customWidth="1"/>
    <col min="2579" max="2579" width="9" style="614" customWidth="1"/>
    <col min="2580" max="2580" width="0" style="614" hidden="1" customWidth="1"/>
    <col min="2581" max="2816" width="9.140625" style="614"/>
    <col min="2817" max="2817" width="7.140625" style="614" customWidth="1"/>
    <col min="2818" max="2818" width="17.42578125" style="614" customWidth="1"/>
    <col min="2819" max="2820" width="8.5703125" style="614" customWidth="1"/>
    <col min="2821" max="2821" width="8.7109375" style="614" customWidth="1"/>
    <col min="2822" max="2822" width="8.5703125" style="614" customWidth="1"/>
    <col min="2823" max="2823" width="9.7109375" style="614" customWidth="1"/>
    <col min="2824" max="2824" width="10.28515625" style="614" customWidth="1"/>
    <col min="2825" max="2825" width="9.7109375" style="614" customWidth="1"/>
    <col min="2826" max="2826" width="9.28515625" style="614" customWidth="1"/>
    <col min="2827" max="2827" width="7" style="614" customWidth="1"/>
    <col min="2828" max="2828" width="7.28515625" style="614" customWidth="1"/>
    <col min="2829" max="2829" width="7.42578125" style="614" customWidth="1"/>
    <col min="2830" max="2830" width="7.85546875" style="614" customWidth="1"/>
    <col min="2831" max="2831" width="11.42578125" style="614" customWidth="1"/>
    <col min="2832" max="2832" width="12.28515625" style="614" customWidth="1"/>
    <col min="2833" max="2833" width="11.5703125" style="614" customWidth="1"/>
    <col min="2834" max="2834" width="16" style="614" customWidth="1"/>
    <col min="2835" max="2835" width="9" style="614" customWidth="1"/>
    <col min="2836" max="2836" width="0" style="614" hidden="1" customWidth="1"/>
    <col min="2837" max="3072" width="9.140625" style="614"/>
    <col min="3073" max="3073" width="7.140625" style="614" customWidth="1"/>
    <col min="3074" max="3074" width="17.42578125" style="614" customWidth="1"/>
    <col min="3075" max="3076" width="8.5703125" style="614" customWidth="1"/>
    <col min="3077" max="3077" width="8.7109375" style="614" customWidth="1"/>
    <col min="3078" max="3078" width="8.5703125" style="614" customWidth="1"/>
    <col min="3079" max="3079" width="9.7109375" style="614" customWidth="1"/>
    <col min="3080" max="3080" width="10.28515625" style="614" customWidth="1"/>
    <col min="3081" max="3081" width="9.7109375" style="614" customWidth="1"/>
    <col min="3082" max="3082" width="9.28515625" style="614" customWidth="1"/>
    <col min="3083" max="3083" width="7" style="614" customWidth="1"/>
    <col min="3084" max="3084" width="7.28515625" style="614" customWidth="1"/>
    <col min="3085" max="3085" width="7.42578125" style="614" customWidth="1"/>
    <col min="3086" max="3086" width="7.85546875" style="614" customWidth="1"/>
    <col min="3087" max="3087" width="11.42578125" style="614" customWidth="1"/>
    <col min="3088" max="3088" width="12.28515625" style="614" customWidth="1"/>
    <col min="3089" max="3089" width="11.5703125" style="614" customWidth="1"/>
    <col min="3090" max="3090" width="16" style="614" customWidth="1"/>
    <col min="3091" max="3091" width="9" style="614" customWidth="1"/>
    <col min="3092" max="3092" width="0" style="614" hidden="1" customWidth="1"/>
    <col min="3093" max="3328" width="9.140625" style="614"/>
    <col min="3329" max="3329" width="7.140625" style="614" customWidth="1"/>
    <col min="3330" max="3330" width="17.42578125" style="614" customWidth="1"/>
    <col min="3331" max="3332" width="8.5703125" style="614" customWidth="1"/>
    <col min="3333" max="3333" width="8.7109375" style="614" customWidth="1"/>
    <col min="3334" max="3334" width="8.5703125" style="614" customWidth="1"/>
    <col min="3335" max="3335" width="9.7109375" style="614" customWidth="1"/>
    <col min="3336" max="3336" width="10.28515625" style="614" customWidth="1"/>
    <col min="3337" max="3337" width="9.7109375" style="614" customWidth="1"/>
    <col min="3338" max="3338" width="9.28515625" style="614" customWidth="1"/>
    <col min="3339" max="3339" width="7" style="614" customWidth="1"/>
    <col min="3340" max="3340" width="7.28515625" style="614" customWidth="1"/>
    <col min="3341" max="3341" width="7.42578125" style="614" customWidth="1"/>
    <col min="3342" max="3342" width="7.85546875" style="614" customWidth="1"/>
    <col min="3343" max="3343" width="11.42578125" style="614" customWidth="1"/>
    <col min="3344" max="3344" width="12.28515625" style="614" customWidth="1"/>
    <col min="3345" max="3345" width="11.5703125" style="614" customWidth="1"/>
    <col min="3346" max="3346" width="16" style="614" customWidth="1"/>
    <col min="3347" max="3347" width="9" style="614" customWidth="1"/>
    <col min="3348" max="3348" width="0" style="614" hidden="1" customWidth="1"/>
    <col min="3349" max="3584" width="9.140625" style="614"/>
    <col min="3585" max="3585" width="7.140625" style="614" customWidth="1"/>
    <col min="3586" max="3586" width="17.42578125" style="614" customWidth="1"/>
    <col min="3587" max="3588" width="8.5703125" style="614" customWidth="1"/>
    <col min="3589" max="3589" width="8.7109375" style="614" customWidth="1"/>
    <col min="3590" max="3590" width="8.5703125" style="614" customWidth="1"/>
    <col min="3591" max="3591" width="9.7109375" style="614" customWidth="1"/>
    <col min="3592" max="3592" width="10.28515625" style="614" customWidth="1"/>
    <col min="3593" max="3593" width="9.7109375" style="614" customWidth="1"/>
    <col min="3594" max="3594" width="9.28515625" style="614" customWidth="1"/>
    <col min="3595" max="3595" width="7" style="614" customWidth="1"/>
    <col min="3596" max="3596" width="7.28515625" style="614" customWidth="1"/>
    <col min="3597" max="3597" width="7.42578125" style="614" customWidth="1"/>
    <col min="3598" max="3598" width="7.85546875" style="614" customWidth="1"/>
    <col min="3599" max="3599" width="11.42578125" style="614" customWidth="1"/>
    <col min="3600" max="3600" width="12.28515625" style="614" customWidth="1"/>
    <col min="3601" max="3601" width="11.5703125" style="614" customWidth="1"/>
    <col min="3602" max="3602" width="16" style="614" customWidth="1"/>
    <col min="3603" max="3603" width="9" style="614" customWidth="1"/>
    <col min="3604" max="3604" width="0" style="614" hidden="1" customWidth="1"/>
    <col min="3605" max="3840" width="9.140625" style="614"/>
    <col min="3841" max="3841" width="7.140625" style="614" customWidth="1"/>
    <col min="3842" max="3842" width="17.42578125" style="614" customWidth="1"/>
    <col min="3843" max="3844" width="8.5703125" style="614" customWidth="1"/>
    <col min="3845" max="3845" width="8.7109375" style="614" customWidth="1"/>
    <col min="3846" max="3846" width="8.5703125" style="614" customWidth="1"/>
    <col min="3847" max="3847" width="9.7109375" style="614" customWidth="1"/>
    <col min="3848" max="3848" width="10.28515625" style="614" customWidth="1"/>
    <col min="3849" max="3849" width="9.7109375" style="614" customWidth="1"/>
    <col min="3850" max="3850" width="9.28515625" style="614" customWidth="1"/>
    <col min="3851" max="3851" width="7" style="614" customWidth="1"/>
    <col min="3852" max="3852" width="7.28515625" style="614" customWidth="1"/>
    <col min="3853" max="3853" width="7.42578125" style="614" customWidth="1"/>
    <col min="3854" max="3854" width="7.85546875" style="614" customWidth="1"/>
    <col min="3855" max="3855" width="11.42578125" style="614" customWidth="1"/>
    <col min="3856" max="3856" width="12.28515625" style="614" customWidth="1"/>
    <col min="3857" max="3857" width="11.5703125" style="614" customWidth="1"/>
    <col min="3858" max="3858" width="16" style="614" customWidth="1"/>
    <col min="3859" max="3859" width="9" style="614" customWidth="1"/>
    <col min="3860" max="3860" width="0" style="614" hidden="1" customWidth="1"/>
    <col min="3861" max="4096" width="9.140625" style="614"/>
    <col min="4097" max="4097" width="7.140625" style="614" customWidth="1"/>
    <col min="4098" max="4098" width="17.42578125" style="614" customWidth="1"/>
    <col min="4099" max="4100" width="8.5703125" style="614" customWidth="1"/>
    <col min="4101" max="4101" width="8.7109375" style="614" customWidth="1"/>
    <col min="4102" max="4102" width="8.5703125" style="614" customWidth="1"/>
    <col min="4103" max="4103" width="9.7109375" style="614" customWidth="1"/>
    <col min="4104" max="4104" width="10.28515625" style="614" customWidth="1"/>
    <col min="4105" max="4105" width="9.7109375" style="614" customWidth="1"/>
    <col min="4106" max="4106" width="9.28515625" style="614" customWidth="1"/>
    <col min="4107" max="4107" width="7" style="614" customWidth="1"/>
    <col min="4108" max="4108" width="7.28515625" style="614" customWidth="1"/>
    <col min="4109" max="4109" width="7.42578125" style="614" customWidth="1"/>
    <col min="4110" max="4110" width="7.85546875" style="614" customWidth="1"/>
    <col min="4111" max="4111" width="11.42578125" style="614" customWidth="1"/>
    <col min="4112" max="4112" width="12.28515625" style="614" customWidth="1"/>
    <col min="4113" max="4113" width="11.5703125" style="614" customWidth="1"/>
    <col min="4114" max="4114" width="16" style="614" customWidth="1"/>
    <col min="4115" max="4115" width="9" style="614" customWidth="1"/>
    <col min="4116" max="4116" width="0" style="614" hidden="1" customWidth="1"/>
    <col min="4117" max="4352" width="9.140625" style="614"/>
    <col min="4353" max="4353" width="7.140625" style="614" customWidth="1"/>
    <col min="4354" max="4354" width="17.42578125" style="614" customWidth="1"/>
    <col min="4355" max="4356" width="8.5703125" style="614" customWidth="1"/>
    <col min="4357" max="4357" width="8.7109375" style="614" customWidth="1"/>
    <col min="4358" max="4358" width="8.5703125" style="614" customWidth="1"/>
    <col min="4359" max="4359" width="9.7109375" style="614" customWidth="1"/>
    <col min="4360" max="4360" width="10.28515625" style="614" customWidth="1"/>
    <col min="4361" max="4361" width="9.7109375" style="614" customWidth="1"/>
    <col min="4362" max="4362" width="9.28515625" style="614" customWidth="1"/>
    <col min="4363" max="4363" width="7" style="614" customWidth="1"/>
    <col min="4364" max="4364" width="7.28515625" style="614" customWidth="1"/>
    <col min="4365" max="4365" width="7.42578125" style="614" customWidth="1"/>
    <col min="4366" max="4366" width="7.85546875" style="614" customWidth="1"/>
    <col min="4367" max="4367" width="11.42578125" style="614" customWidth="1"/>
    <col min="4368" max="4368" width="12.28515625" style="614" customWidth="1"/>
    <col min="4369" max="4369" width="11.5703125" style="614" customWidth="1"/>
    <col min="4370" max="4370" width="16" style="614" customWidth="1"/>
    <col min="4371" max="4371" width="9" style="614" customWidth="1"/>
    <col min="4372" max="4372" width="0" style="614" hidden="1" customWidth="1"/>
    <col min="4373" max="4608" width="9.140625" style="614"/>
    <col min="4609" max="4609" width="7.140625" style="614" customWidth="1"/>
    <col min="4610" max="4610" width="17.42578125" style="614" customWidth="1"/>
    <col min="4611" max="4612" width="8.5703125" style="614" customWidth="1"/>
    <col min="4613" max="4613" width="8.7109375" style="614" customWidth="1"/>
    <col min="4614" max="4614" width="8.5703125" style="614" customWidth="1"/>
    <col min="4615" max="4615" width="9.7109375" style="614" customWidth="1"/>
    <col min="4616" max="4616" width="10.28515625" style="614" customWidth="1"/>
    <col min="4617" max="4617" width="9.7109375" style="614" customWidth="1"/>
    <col min="4618" max="4618" width="9.28515625" style="614" customWidth="1"/>
    <col min="4619" max="4619" width="7" style="614" customWidth="1"/>
    <col min="4620" max="4620" width="7.28515625" style="614" customWidth="1"/>
    <col min="4621" max="4621" width="7.42578125" style="614" customWidth="1"/>
    <col min="4622" max="4622" width="7.85546875" style="614" customWidth="1"/>
    <col min="4623" max="4623" width="11.42578125" style="614" customWidth="1"/>
    <col min="4624" max="4624" width="12.28515625" style="614" customWidth="1"/>
    <col min="4625" max="4625" width="11.5703125" style="614" customWidth="1"/>
    <col min="4626" max="4626" width="16" style="614" customWidth="1"/>
    <col min="4627" max="4627" width="9" style="614" customWidth="1"/>
    <col min="4628" max="4628" width="0" style="614" hidden="1" customWidth="1"/>
    <col min="4629" max="4864" width="9.140625" style="614"/>
    <col min="4865" max="4865" width="7.140625" style="614" customWidth="1"/>
    <col min="4866" max="4866" width="17.42578125" style="614" customWidth="1"/>
    <col min="4867" max="4868" width="8.5703125" style="614" customWidth="1"/>
    <col min="4869" max="4869" width="8.7109375" style="614" customWidth="1"/>
    <col min="4870" max="4870" width="8.5703125" style="614" customWidth="1"/>
    <col min="4871" max="4871" width="9.7109375" style="614" customWidth="1"/>
    <col min="4872" max="4872" width="10.28515625" style="614" customWidth="1"/>
    <col min="4873" max="4873" width="9.7109375" style="614" customWidth="1"/>
    <col min="4874" max="4874" width="9.28515625" style="614" customWidth="1"/>
    <col min="4875" max="4875" width="7" style="614" customWidth="1"/>
    <col min="4876" max="4876" width="7.28515625" style="614" customWidth="1"/>
    <col min="4877" max="4877" width="7.42578125" style="614" customWidth="1"/>
    <col min="4878" max="4878" width="7.85546875" style="614" customWidth="1"/>
    <col min="4879" max="4879" width="11.42578125" style="614" customWidth="1"/>
    <col min="4880" max="4880" width="12.28515625" style="614" customWidth="1"/>
    <col min="4881" max="4881" width="11.5703125" style="614" customWidth="1"/>
    <col min="4882" max="4882" width="16" style="614" customWidth="1"/>
    <col min="4883" max="4883" width="9" style="614" customWidth="1"/>
    <col min="4884" max="4884" width="0" style="614" hidden="1" customWidth="1"/>
    <col min="4885" max="5120" width="9.140625" style="614"/>
    <col min="5121" max="5121" width="7.140625" style="614" customWidth="1"/>
    <col min="5122" max="5122" width="17.42578125" style="614" customWidth="1"/>
    <col min="5123" max="5124" width="8.5703125" style="614" customWidth="1"/>
    <col min="5125" max="5125" width="8.7109375" style="614" customWidth="1"/>
    <col min="5126" max="5126" width="8.5703125" style="614" customWidth="1"/>
    <col min="5127" max="5127" width="9.7109375" style="614" customWidth="1"/>
    <col min="5128" max="5128" width="10.28515625" style="614" customWidth="1"/>
    <col min="5129" max="5129" width="9.7109375" style="614" customWidth="1"/>
    <col min="5130" max="5130" width="9.28515625" style="614" customWidth="1"/>
    <col min="5131" max="5131" width="7" style="614" customWidth="1"/>
    <col min="5132" max="5132" width="7.28515625" style="614" customWidth="1"/>
    <col min="5133" max="5133" width="7.42578125" style="614" customWidth="1"/>
    <col min="5134" max="5134" width="7.85546875" style="614" customWidth="1"/>
    <col min="5135" max="5135" width="11.42578125" style="614" customWidth="1"/>
    <col min="5136" max="5136" width="12.28515625" style="614" customWidth="1"/>
    <col min="5137" max="5137" width="11.5703125" style="614" customWidth="1"/>
    <col min="5138" max="5138" width="16" style="614" customWidth="1"/>
    <col min="5139" max="5139" width="9" style="614" customWidth="1"/>
    <col min="5140" max="5140" width="0" style="614" hidden="1" customWidth="1"/>
    <col min="5141" max="5376" width="9.140625" style="614"/>
    <col min="5377" max="5377" width="7.140625" style="614" customWidth="1"/>
    <col min="5378" max="5378" width="17.42578125" style="614" customWidth="1"/>
    <col min="5379" max="5380" width="8.5703125" style="614" customWidth="1"/>
    <col min="5381" max="5381" width="8.7109375" style="614" customWidth="1"/>
    <col min="5382" max="5382" width="8.5703125" style="614" customWidth="1"/>
    <col min="5383" max="5383" width="9.7109375" style="614" customWidth="1"/>
    <col min="5384" max="5384" width="10.28515625" style="614" customWidth="1"/>
    <col min="5385" max="5385" width="9.7109375" style="614" customWidth="1"/>
    <col min="5386" max="5386" width="9.28515625" style="614" customWidth="1"/>
    <col min="5387" max="5387" width="7" style="614" customWidth="1"/>
    <col min="5388" max="5388" width="7.28515625" style="614" customWidth="1"/>
    <col min="5389" max="5389" width="7.42578125" style="614" customWidth="1"/>
    <col min="5390" max="5390" width="7.85546875" style="614" customWidth="1"/>
    <col min="5391" max="5391" width="11.42578125" style="614" customWidth="1"/>
    <col min="5392" max="5392" width="12.28515625" style="614" customWidth="1"/>
    <col min="5393" max="5393" width="11.5703125" style="614" customWidth="1"/>
    <col min="5394" max="5394" width="16" style="614" customWidth="1"/>
    <col min="5395" max="5395" width="9" style="614" customWidth="1"/>
    <col min="5396" max="5396" width="0" style="614" hidden="1" customWidth="1"/>
    <col min="5397" max="5632" width="9.140625" style="614"/>
    <col min="5633" max="5633" width="7.140625" style="614" customWidth="1"/>
    <col min="5634" max="5634" width="17.42578125" style="614" customWidth="1"/>
    <col min="5635" max="5636" width="8.5703125" style="614" customWidth="1"/>
    <col min="5637" max="5637" width="8.7109375" style="614" customWidth="1"/>
    <col min="5638" max="5638" width="8.5703125" style="614" customWidth="1"/>
    <col min="5639" max="5639" width="9.7109375" style="614" customWidth="1"/>
    <col min="5640" max="5640" width="10.28515625" style="614" customWidth="1"/>
    <col min="5641" max="5641" width="9.7109375" style="614" customWidth="1"/>
    <col min="5642" max="5642" width="9.28515625" style="614" customWidth="1"/>
    <col min="5643" max="5643" width="7" style="614" customWidth="1"/>
    <col min="5644" max="5644" width="7.28515625" style="614" customWidth="1"/>
    <col min="5645" max="5645" width="7.42578125" style="614" customWidth="1"/>
    <col min="5646" max="5646" width="7.85546875" style="614" customWidth="1"/>
    <col min="5647" max="5647" width="11.42578125" style="614" customWidth="1"/>
    <col min="5648" max="5648" width="12.28515625" style="614" customWidth="1"/>
    <col min="5649" max="5649" width="11.5703125" style="614" customWidth="1"/>
    <col min="5650" max="5650" width="16" style="614" customWidth="1"/>
    <col min="5651" max="5651" width="9" style="614" customWidth="1"/>
    <col min="5652" max="5652" width="0" style="614" hidden="1" customWidth="1"/>
    <col min="5653" max="5888" width="9.140625" style="614"/>
    <col min="5889" max="5889" width="7.140625" style="614" customWidth="1"/>
    <col min="5890" max="5890" width="17.42578125" style="614" customWidth="1"/>
    <col min="5891" max="5892" width="8.5703125" style="614" customWidth="1"/>
    <col min="5893" max="5893" width="8.7109375" style="614" customWidth="1"/>
    <col min="5894" max="5894" width="8.5703125" style="614" customWidth="1"/>
    <col min="5895" max="5895" width="9.7109375" style="614" customWidth="1"/>
    <col min="5896" max="5896" width="10.28515625" style="614" customWidth="1"/>
    <col min="5897" max="5897" width="9.7109375" style="614" customWidth="1"/>
    <col min="5898" max="5898" width="9.28515625" style="614" customWidth="1"/>
    <col min="5899" max="5899" width="7" style="614" customWidth="1"/>
    <col min="5900" max="5900" width="7.28515625" style="614" customWidth="1"/>
    <col min="5901" max="5901" width="7.42578125" style="614" customWidth="1"/>
    <col min="5902" max="5902" width="7.85546875" style="614" customWidth="1"/>
    <col min="5903" max="5903" width="11.42578125" style="614" customWidth="1"/>
    <col min="5904" max="5904" width="12.28515625" style="614" customWidth="1"/>
    <col min="5905" max="5905" width="11.5703125" style="614" customWidth="1"/>
    <col min="5906" max="5906" width="16" style="614" customWidth="1"/>
    <col min="5907" max="5907" width="9" style="614" customWidth="1"/>
    <col min="5908" max="5908" width="0" style="614" hidden="1" customWidth="1"/>
    <col min="5909" max="6144" width="9.140625" style="614"/>
    <col min="6145" max="6145" width="7.140625" style="614" customWidth="1"/>
    <col min="6146" max="6146" width="17.42578125" style="614" customWidth="1"/>
    <col min="6147" max="6148" width="8.5703125" style="614" customWidth="1"/>
    <col min="6149" max="6149" width="8.7109375" style="614" customWidth="1"/>
    <col min="6150" max="6150" width="8.5703125" style="614" customWidth="1"/>
    <col min="6151" max="6151" width="9.7109375" style="614" customWidth="1"/>
    <col min="6152" max="6152" width="10.28515625" style="614" customWidth="1"/>
    <col min="6153" max="6153" width="9.7109375" style="614" customWidth="1"/>
    <col min="6154" max="6154" width="9.28515625" style="614" customWidth="1"/>
    <col min="6155" max="6155" width="7" style="614" customWidth="1"/>
    <col min="6156" max="6156" width="7.28515625" style="614" customWidth="1"/>
    <col min="6157" max="6157" width="7.42578125" style="614" customWidth="1"/>
    <col min="6158" max="6158" width="7.85546875" style="614" customWidth="1"/>
    <col min="6159" max="6159" width="11.42578125" style="614" customWidth="1"/>
    <col min="6160" max="6160" width="12.28515625" style="614" customWidth="1"/>
    <col min="6161" max="6161" width="11.5703125" style="614" customWidth="1"/>
    <col min="6162" max="6162" width="16" style="614" customWidth="1"/>
    <col min="6163" max="6163" width="9" style="614" customWidth="1"/>
    <col min="6164" max="6164" width="0" style="614" hidden="1" customWidth="1"/>
    <col min="6165" max="6400" width="9.140625" style="614"/>
    <col min="6401" max="6401" width="7.140625" style="614" customWidth="1"/>
    <col min="6402" max="6402" width="17.42578125" style="614" customWidth="1"/>
    <col min="6403" max="6404" width="8.5703125" style="614" customWidth="1"/>
    <col min="6405" max="6405" width="8.7109375" style="614" customWidth="1"/>
    <col min="6406" max="6406" width="8.5703125" style="614" customWidth="1"/>
    <col min="6407" max="6407" width="9.7109375" style="614" customWidth="1"/>
    <col min="6408" max="6408" width="10.28515625" style="614" customWidth="1"/>
    <col min="6409" max="6409" width="9.7109375" style="614" customWidth="1"/>
    <col min="6410" max="6410" width="9.28515625" style="614" customWidth="1"/>
    <col min="6411" max="6411" width="7" style="614" customWidth="1"/>
    <col min="6412" max="6412" width="7.28515625" style="614" customWidth="1"/>
    <col min="6413" max="6413" width="7.42578125" style="614" customWidth="1"/>
    <col min="6414" max="6414" width="7.85546875" style="614" customWidth="1"/>
    <col min="6415" max="6415" width="11.42578125" style="614" customWidth="1"/>
    <col min="6416" max="6416" width="12.28515625" style="614" customWidth="1"/>
    <col min="6417" max="6417" width="11.5703125" style="614" customWidth="1"/>
    <col min="6418" max="6418" width="16" style="614" customWidth="1"/>
    <col min="6419" max="6419" width="9" style="614" customWidth="1"/>
    <col min="6420" max="6420" width="0" style="614" hidden="1" customWidth="1"/>
    <col min="6421" max="6656" width="9.140625" style="614"/>
    <col min="6657" max="6657" width="7.140625" style="614" customWidth="1"/>
    <col min="6658" max="6658" width="17.42578125" style="614" customWidth="1"/>
    <col min="6659" max="6660" width="8.5703125" style="614" customWidth="1"/>
    <col min="6661" max="6661" width="8.7109375" style="614" customWidth="1"/>
    <col min="6662" max="6662" width="8.5703125" style="614" customWidth="1"/>
    <col min="6663" max="6663" width="9.7109375" style="614" customWidth="1"/>
    <col min="6664" max="6664" width="10.28515625" style="614" customWidth="1"/>
    <col min="6665" max="6665" width="9.7109375" style="614" customWidth="1"/>
    <col min="6666" max="6666" width="9.28515625" style="614" customWidth="1"/>
    <col min="6667" max="6667" width="7" style="614" customWidth="1"/>
    <col min="6668" max="6668" width="7.28515625" style="614" customWidth="1"/>
    <col min="6669" max="6669" width="7.42578125" style="614" customWidth="1"/>
    <col min="6670" max="6670" width="7.85546875" style="614" customWidth="1"/>
    <col min="6671" max="6671" width="11.42578125" style="614" customWidth="1"/>
    <col min="6672" max="6672" width="12.28515625" style="614" customWidth="1"/>
    <col min="6673" max="6673" width="11.5703125" style="614" customWidth="1"/>
    <col min="6674" max="6674" width="16" style="614" customWidth="1"/>
    <col min="6675" max="6675" width="9" style="614" customWidth="1"/>
    <col min="6676" max="6676" width="0" style="614" hidden="1" customWidth="1"/>
    <col min="6677" max="6912" width="9.140625" style="614"/>
    <col min="6913" max="6913" width="7.140625" style="614" customWidth="1"/>
    <col min="6914" max="6914" width="17.42578125" style="614" customWidth="1"/>
    <col min="6915" max="6916" width="8.5703125" style="614" customWidth="1"/>
    <col min="6917" max="6917" width="8.7109375" style="614" customWidth="1"/>
    <col min="6918" max="6918" width="8.5703125" style="614" customWidth="1"/>
    <col min="6919" max="6919" width="9.7109375" style="614" customWidth="1"/>
    <col min="6920" max="6920" width="10.28515625" style="614" customWidth="1"/>
    <col min="6921" max="6921" width="9.7109375" style="614" customWidth="1"/>
    <col min="6922" max="6922" width="9.28515625" style="614" customWidth="1"/>
    <col min="6923" max="6923" width="7" style="614" customWidth="1"/>
    <col min="6924" max="6924" width="7.28515625" style="614" customWidth="1"/>
    <col min="6925" max="6925" width="7.42578125" style="614" customWidth="1"/>
    <col min="6926" max="6926" width="7.85546875" style="614" customWidth="1"/>
    <col min="6927" max="6927" width="11.42578125" style="614" customWidth="1"/>
    <col min="6928" max="6928" width="12.28515625" style="614" customWidth="1"/>
    <col min="6929" max="6929" width="11.5703125" style="614" customWidth="1"/>
    <col min="6930" max="6930" width="16" style="614" customWidth="1"/>
    <col min="6931" max="6931" width="9" style="614" customWidth="1"/>
    <col min="6932" max="6932" width="0" style="614" hidden="1" customWidth="1"/>
    <col min="6933" max="7168" width="9.140625" style="614"/>
    <col min="7169" max="7169" width="7.140625" style="614" customWidth="1"/>
    <col min="7170" max="7170" width="17.42578125" style="614" customWidth="1"/>
    <col min="7171" max="7172" width="8.5703125" style="614" customWidth="1"/>
    <col min="7173" max="7173" width="8.7109375" style="614" customWidth="1"/>
    <col min="7174" max="7174" width="8.5703125" style="614" customWidth="1"/>
    <col min="7175" max="7175" width="9.7109375" style="614" customWidth="1"/>
    <col min="7176" max="7176" width="10.28515625" style="614" customWidth="1"/>
    <col min="7177" max="7177" width="9.7109375" style="614" customWidth="1"/>
    <col min="7178" max="7178" width="9.28515625" style="614" customWidth="1"/>
    <col min="7179" max="7179" width="7" style="614" customWidth="1"/>
    <col min="7180" max="7180" width="7.28515625" style="614" customWidth="1"/>
    <col min="7181" max="7181" width="7.42578125" style="614" customWidth="1"/>
    <col min="7182" max="7182" width="7.85546875" style="614" customWidth="1"/>
    <col min="7183" max="7183" width="11.42578125" style="614" customWidth="1"/>
    <col min="7184" max="7184" width="12.28515625" style="614" customWidth="1"/>
    <col min="7185" max="7185" width="11.5703125" style="614" customWidth="1"/>
    <col min="7186" max="7186" width="16" style="614" customWidth="1"/>
    <col min="7187" max="7187" width="9" style="614" customWidth="1"/>
    <col min="7188" max="7188" width="0" style="614" hidden="1" customWidth="1"/>
    <col min="7189" max="7424" width="9.140625" style="614"/>
    <col min="7425" max="7425" width="7.140625" style="614" customWidth="1"/>
    <col min="7426" max="7426" width="17.42578125" style="614" customWidth="1"/>
    <col min="7427" max="7428" width="8.5703125" style="614" customWidth="1"/>
    <col min="7429" max="7429" width="8.7109375" style="614" customWidth="1"/>
    <col min="7430" max="7430" width="8.5703125" style="614" customWidth="1"/>
    <col min="7431" max="7431" width="9.7109375" style="614" customWidth="1"/>
    <col min="7432" max="7432" width="10.28515625" style="614" customWidth="1"/>
    <col min="7433" max="7433" width="9.7109375" style="614" customWidth="1"/>
    <col min="7434" max="7434" width="9.28515625" style="614" customWidth="1"/>
    <col min="7435" max="7435" width="7" style="614" customWidth="1"/>
    <col min="7436" max="7436" width="7.28515625" style="614" customWidth="1"/>
    <col min="7437" max="7437" width="7.42578125" style="614" customWidth="1"/>
    <col min="7438" max="7438" width="7.85546875" style="614" customWidth="1"/>
    <col min="7439" max="7439" width="11.42578125" style="614" customWidth="1"/>
    <col min="7440" max="7440" width="12.28515625" style="614" customWidth="1"/>
    <col min="7441" max="7441" width="11.5703125" style="614" customWidth="1"/>
    <col min="7442" max="7442" width="16" style="614" customWidth="1"/>
    <col min="7443" max="7443" width="9" style="614" customWidth="1"/>
    <col min="7444" max="7444" width="0" style="614" hidden="1" customWidth="1"/>
    <col min="7445" max="7680" width="9.140625" style="614"/>
    <col min="7681" max="7681" width="7.140625" style="614" customWidth="1"/>
    <col min="7682" max="7682" width="17.42578125" style="614" customWidth="1"/>
    <col min="7683" max="7684" width="8.5703125" style="614" customWidth="1"/>
    <col min="7685" max="7685" width="8.7109375" style="614" customWidth="1"/>
    <col min="7686" max="7686" width="8.5703125" style="614" customWidth="1"/>
    <col min="7687" max="7687" width="9.7109375" style="614" customWidth="1"/>
    <col min="7688" max="7688" width="10.28515625" style="614" customWidth="1"/>
    <col min="7689" max="7689" width="9.7109375" style="614" customWidth="1"/>
    <col min="7690" max="7690" width="9.28515625" style="614" customWidth="1"/>
    <col min="7691" max="7691" width="7" style="614" customWidth="1"/>
    <col min="7692" max="7692" width="7.28515625" style="614" customWidth="1"/>
    <col min="7693" max="7693" width="7.42578125" style="614" customWidth="1"/>
    <col min="7694" max="7694" width="7.85546875" style="614" customWidth="1"/>
    <col min="7695" max="7695" width="11.42578125" style="614" customWidth="1"/>
    <col min="7696" max="7696" width="12.28515625" style="614" customWidth="1"/>
    <col min="7697" max="7697" width="11.5703125" style="614" customWidth="1"/>
    <col min="7698" max="7698" width="16" style="614" customWidth="1"/>
    <col min="7699" max="7699" width="9" style="614" customWidth="1"/>
    <col min="7700" max="7700" width="0" style="614" hidden="1" customWidth="1"/>
    <col min="7701" max="7936" width="9.140625" style="614"/>
    <col min="7937" max="7937" width="7.140625" style="614" customWidth="1"/>
    <col min="7938" max="7938" width="17.42578125" style="614" customWidth="1"/>
    <col min="7939" max="7940" width="8.5703125" style="614" customWidth="1"/>
    <col min="7941" max="7941" width="8.7109375" style="614" customWidth="1"/>
    <col min="7942" max="7942" width="8.5703125" style="614" customWidth="1"/>
    <col min="7943" max="7943" width="9.7109375" style="614" customWidth="1"/>
    <col min="7944" max="7944" width="10.28515625" style="614" customWidth="1"/>
    <col min="7945" max="7945" width="9.7109375" style="614" customWidth="1"/>
    <col min="7946" max="7946" width="9.28515625" style="614" customWidth="1"/>
    <col min="7947" max="7947" width="7" style="614" customWidth="1"/>
    <col min="7948" max="7948" width="7.28515625" style="614" customWidth="1"/>
    <col min="7949" max="7949" width="7.42578125" style="614" customWidth="1"/>
    <col min="7950" max="7950" width="7.85546875" style="614" customWidth="1"/>
    <col min="7951" max="7951" width="11.42578125" style="614" customWidth="1"/>
    <col min="7952" max="7952" width="12.28515625" style="614" customWidth="1"/>
    <col min="7953" max="7953" width="11.5703125" style="614" customWidth="1"/>
    <col min="7954" max="7954" width="16" style="614" customWidth="1"/>
    <col min="7955" max="7955" width="9" style="614" customWidth="1"/>
    <col min="7956" max="7956" width="0" style="614" hidden="1" customWidth="1"/>
    <col min="7957" max="8192" width="9.140625" style="614"/>
    <col min="8193" max="8193" width="7.140625" style="614" customWidth="1"/>
    <col min="8194" max="8194" width="17.42578125" style="614" customWidth="1"/>
    <col min="8195" max="8196" width="8.5703125" style="614" customWidth="1"/>
    <col min="8197" max="8197" width="8.7109375" style="614" customWidth="1"/>
    <col min="8198" max="8198" width="8.5703125" style="614" customWidth="1"/>
    <col min="8199" max="8199" width="9.7109375" style="614" customWidth="1"/>
    <col min="8200" max="8200" width="10.28515625" style="614" customWidth="1"/>
    <col min="8201" max="8201" width="9.7109375" style="614" customWidth="1"/>
    <col min="8202" max="8202" width="9.28515625" style="614" customWidth="1"/>
    <col min="8203" max="8203" width="7" style="614" customWidth="1"/>
    <col min="8204" max="8204" width="7.28515625" style="614" customWidth="1"/>
    <col min="8205" max="8205" width="7.42578125" style="614" customWidth="1"/>
    <col min="8206" max="8206" width="7.85546875" style="614" customWidth="1"/>
    <col min="8207" max="8207" width="11.42578125" style="614" customWidth="1"/>
    <col min="8208" max="8208" width="12.28515625" style="614" customWidth="1"/>
    <col min="8209" max="8209" width="11.5703125" style="614" customWidth="1"/>
    <col min="8210" max="8210" width="16" style="614" customWidth="1"/>
    <col min="8211" max="8211" width="9" style="614" customWidth="1"/>
    <col min="8212" max="8212" width="0" style="614" hidden="1" customWidth="1"/>
    <col min="8213" max="8448" width="9.140625" style="614"/>
    <col min="8449" max="8449" width="7.140625" style="614" customWidth="1"/>
    <col min="8450" max="8450" width="17.42578125" style="614" customWidth="1"/>
    <col min="8451" max="8452" width="8.5703125" style="614" customWidth="1"/>
    <col min="8453" max="8453" width="8.7109375" style="614" customWidth="1"/>
    <col min="8454" max="8454" width="8.5703125" style="614" customWidth="1"/>
    <col min="8455" max="8455" width="9.7109375" style="614" customWidth="1"/>
    <col min="8456" max="8456" width="10.28515625" style="614" customWidth="1"/>
    <col min="8457" max="8457" width="9.7109375" style="614" customWidth="1"/>
    <col min="8458" max="8458" width="9.28515625" style="614" customWidth="1"/>
    <col min="8459" max="8459" width="7" style="614" customWidth="1"/>
    <col min="8460" max="8460" width="7.28515625" style="614" customWidth="1"/>
    <col min="8461" max="8461" width="7.42578125" style="614" customWidth="1"/>
    <col min="8462" max="8462" width="7.85546875" style="614" customWidth="1"/>
    <col min="8463" max="8463" width="11.42578125" style="614" customWidth="1"/>
    <col min="8464" max="8464" width="12.28515625" style="614" customWidth="1"/>
    <col min="8465" max="8465" width="11.5703125" style="614" customWidth="1"/>
    <col min="8466" max="8466" width="16" style="614" customWidth="1"/>
    <col min="8467" max="8467" width="9" style="614" customWidth="1"/>
    <col min="8468" max="8468" width="0" style="614" hidden="1" customWidth="1"/>
    <col min="8469" max="8704" width="9.140625" style="614"/>
    <col min="8705" max="8705" width="7.140625" style="614" customWidth="1"/>
    <col min="8706" max="8706" width="17.42578125" style="614" customWidth="1"/>
    <col min="8707" max="8708" width="8.5703125" style="614" customWidth="1"/>
    <col min="8709" max="8709" width="8.7109375" style="614" customWidth="1"/>
    <col min="8710" max="8710" width="8.5703125" style="614" customWidth="1"/>
    <col min="8711" max="8711" width="9.7109375" style="614" customWidth="1"/>
    <col min="8712" max="8712" width="10.28515625" style="614" customWidth="1"/>
    <col min="8713" max="8713" width="9.7109375" style="614" customWidth="1"/>
    <col min="8714" max="8714" width="9.28515625" style="614" customWidth="1"/>
    <col min="8715" max="8715" width="7" style="614" customWidth="1"/>
    <col min="8716" max="8716" width="7.28515625" style="614" customWidth="1"/>
    <col min="8717" max="8717" width="7.42578125" style="614" customWidth="1"/>
    <col min="8718" max="8718" width="7.85546875" style="614" customWidth="1"/>
    <col min="8719" max="8719" width="11.42578125" style="614" customWidth="1"/>
    <col min="8720" max="8720" width="12.28515625" style="614" customWidth="1"/>
    <col min="8721" max="8721" width="11.5703125" style="614" customWidth="1"/>
    <col min="8722" max="8722" width="16" style="614" customWidth="1"/>
    <col min="8723" max="8723" width="9" style="614" customWidth="1"/>
    <col min="8724" max="8724" width="0" style="614" hidden="1" customWidth="1"/>
    <col min="8725" max="8960" width="9.140625" style="614"/>
    <col min="8961" max="8961" width="7.140625" style="614" customWidth="1"/>
    <col min="8962" max="8962" width="17.42578125" style="614" customWidth="1"/>
    <col min="8963" max="8964" width="8.5703125" style="614" customWidth="1"/>
    <col min="8965" max="8965" width="8.7109375" style="614" customWidth="1"/>
    <col min="8966" max="8966" width="8.5703125" style="614" customWidth="1"/>
    <col min="8967" max="8967" width="9.7109375" style="614" customWidth="1"/>
    <col min="8968" max="8968" width="10.28515625" style="614" customWidth="1"/>
    <col min="8969" max="8969" width="9.7109375" style="614" customWidth="1"/>
    <col min="8970" max="8970" width="9.28515625" style="614" customWidth="1"/>
    <col min="8971" max="8971" width="7" style="614" customWidth="1"/>
    <col min="8972" max="8972" width="7.28515625" style="614" customWidth="1"/>
    <col min="8973" max="8973" width="7.42578125" style="614" customWidth="1"/>
    <col min="8974" max="8974" width="7.85546875" style="614" customWidth="1"/>
    <col min="8975" max="8975" width="11.42578125" style="614" customWidth="1"/>
    <col min="8976" max="8976" width="12.28515625" style="614" customWidth="1"/>
    <col min="8977" max="8977" width="11.5703125" style="614" customWidth="1"/>
    <col min="8978" max="8978" width="16" style="614" customWidth="1"/>
    <col min="8979" max="8979" width="9" style="614" customWidth="1"/>
    <col min="8980" max="8980" width="0" style="614" hidden="1" customWidth="1"/>
    <col min="8981" max="9216" width="9.140625" style="614"/>
    <col min="9217" max="9217" width="7.140625" style="614" customWidth="1"/>
    <col min="9218" max="9218" width="17.42578125" style="614" customWidth="1"/>
    <col min="9219" max="9220" width="8.5703125" style="614" customWidth="1"/>
    <col min="9221" max="9221" width="8.7109375" style="614" customWidth="1"/>
    <col min="9222" max="9222" width="8.5703125" style="614" customWidth="1"/>
    <col min="9223" max="9223" width="9.7109375" style="614" customWidth="1"/>
    <col min="9224" max="9224" width="10.28515625" style="614" customWidth="1"/>
    <col min="9225" max="9225" width="9.7109375" style="614" customWidth="1"/>
    <col min="9226" max="9226" width="9.28515625" style="614" customWidth="1"/>
    <col min="9227" max="9227" width="7" style="614" customWidth="1"/>
    <col min="9228" max="9228" width="7.28515625" style="614" customWidth="1"/>
    <col min="9229" max="9229" width="7.42578125" style="614" customWidth="1"/>
    <col min="9230" max="9230" width="7.85546875" style="614" customWidth="1"/>
    <col min="9231" max="9231" width="11.42578125" style="614" customWidth="1"/>
    <col min="9232" max="9232" width="12.28515625" style="614" customWidth="1"/>
    <col min="9233" max="9233" width="11.5703125" style="614" customWidth="1"/>
    <col min="9234" max="9234" width="16" style="614" customWidth="1"/>
    <col min="9235" max="9235" width="9" style="614" customWidth="1"/>
    <col min="9236" max="9236" width="0" style="614" hidden="1" customWidth="1"/>
    <col min="9237" max="9472" width="9.140625" style="614"/>
    <col min="9473" max="9473" width="7.140625" style="614" customWidth="1"/>
    <col min="9474" max="9474" width="17.42578125" style="614" customWidth="1"/>
    <col min="9475" max="9476" width="8.5703125" style="614" customWidth="1"/>
    <col min="9477" max="9477" width="8.7109375" style="614" customWidth="1"/>
    <col min="9478" max="9478" width="8.5703125" style="614" customWidth="1"/>
    <col min="9479" max="9479" width="9.7109375" style="614" customWidth="1"/>
    <col min="9480" max="9480" width="10.28515625" style="614" customWidth="1"/>
    <col min="9481" max="9481" width="9.7109375" style="614" customWidth="1"/>
    <col min="9482" max="9482" width="9.28515625" style="614" customWidth="1"/>
    <col min="9483" max="9483" width="7" style="614" customWidth="1"/>
    <col min="9484" max="9484" width="7.28515625" style="614" customWidth="1"/>
    <col min="9485" max="9485" width="7.42578125" style="614" customWidth="1"/>
    <col min="9486" max="9486" width="7.85546875" style="614" customWidth="1"/>
    <col min="9487" max="9487" width="11.42578125" style="614" customWidth="1"/>
    <col min="9488" max="9488" width="12.28515625" style="614" customWidth="1"/>
    <col min="9489" max="9489" width="11.5703125" style="614" customWidth="1"/>
    <col min="9490" max="9490" width="16" style="614" customWidth="1"/>
    <col min="9491" max="9491" width="9" style="614" customWidth="1"/>
    <col min="9492" max="9492" width="0" style="614" hidden="1" customWidth="1"/>
    <col min="9493" max="9728" width="9.140625" style="614"/>
    <col min="9729" max="9729" width="7.140625" style="614" customWidth="1"/>
    <col min="9730" max="9730" width="17.42578125" style="614" customWidth="1"/>
    <col min="9731" max="9732" width="8.5703125" style="614" customWidth="1"/>
    <col min="9733" max="9733" width="8.7109375" style="614" customWidth="1"/>
    <col min="9734" max="9734" width="8.5703125" style="614" customWidth="1"/>
    <col min="9735" max="9735" width="9.7109375" style="614" customWidth="1"/>
    <col min="9736" max="9736" width="10.28515625" style="614" customWidth="1"/>
    <col min="9737" max="9737" width="9.7109375" style="614" customWidth="1"/>
    <col min="9738" max="9738" width="9.28515625" style="614" customWidth="1"/>
    <col min="9739" max="9739" width="7" style="614" customWidth="1"/>
    <col min="9740" max="9740" width="7.28515625" style="614" customWidth="1"/>
    <col min="9741" max="9741" width="7.42578125" style="614" customWidth="1"/>
    <col min="9742" max="9742" width="7.85546875" style="614" customWidth="1"/>
    <col min="9743" max="9743" width="11.42578125" style="614" customWidth="1"/>
    <col min="9744" max="9744" width="12.28515625" style="614" customWidth="1"/>
    <col min="9745" max="9745" width="11.5703125" style="614" customWidth="1"/>
    <col min="9746" max="9746" width="16" style="614" customWidth="1"/>
    <col min="9747" max="9747" width="9" style="614" customWidth="1"/>
    <col min="9748" max="9748" width="0" style="614" hidden="1" customWidth="1"/>
    <col min="9749" max="9984" width="9.140625" style="614"/>
    <col min="9985" max="9985" width="7.140625" style="614" customWidth="1"/>
    <col min="9986" max="9986" width="17.42578125" style="614" customWidth="1"/>
    <col min="9987" max="9988" width="8.5703125" style="614" customWidth="1"/>
    <col min="9989" max="9989" width="8.7109375" style="614" customWidth="1"/>
    <col min="9990" max="9990" width="8.5703125" style="614" customWidth="1"/>
    <col min="9991" max="9991" width="9.7109375" style="614" customWidth="1"/>
    <col min="9992" max="9992" width="10.28515625" style="614" customWidth="1"/>
    <col min="9993" max="9993" width="9.7109375" style="614" customWidth="1"/>
    <col min="9994" max="9994" width="9.28515625" style="614" customWidth="1"/>
    <col min="9995" max="9995" width="7" style="614" customWidth="1"/>
    <col min="9996" max="9996" width="7.28515625" style="614" customWidth="1"/>
    <col min="9997" max="9997" width="7.42578125" style="614" customWidth="1"/>
    <col min="9998" max="9998" width="7.85546875" style="614" customWidth="1"/>
    <col min="9999" max="9999" width="11.42578125" style="614" customWidth="1"/>
    <col min="10000" max="10000" width="12.28515625" style="614" customWidth="1"/>
    <col min="10001" max="10001" width="11.5703125" style="614" customWidth="1"/>
    <col min="10002" max="10002" width="16" style="614" customWidth="1"/>
    <col min="10003" max="10003" width="9" style="614" customWidth="1"/>
    <col min="10004" max="10004" width="0" style="614" hidden="1" customWidth="1"/>
    <col min="10005" max="10240" width="9.140625" style="614"/>
    <col min="10241" max="10241" width="7.140625" style="614" customWidth="1"/>
    <col min="10242" max="10242" width="17.42578125" style="614" customWidth="1"/>
    <col min="10243" max="10244" width="8.5703125" style="614" customWidth="1"/>
    <col min="10245" max="10245" width="8.7109375" style="614" customWidth="1"/>
    <col min="10246" max="10246" width="8.5703125" style="614" customWidth="1"/>
    <col min="10247" max="10247" width="9.7109375" style="614" customWidth="1"/>
    <col min="10248" max="10248" width="10.28515625" style="614" customWidth="1"/>
    <col min="10249" max="10249" width="9.7109375" style="614" customWidth="1"/>
    <col min="10250" max="10250" width="9.28515625" style="614" customWidth="1"/>
    <col min="10251" max="10251" width="7" style="614" customWidth="1"/>
    <col min="10252" max="10252" width="7.28515625" style="614" customWidth="1"/>
    <col min="10253" max="10253" width="7.42578125" style="614" customWidth="1"/>
    <col min="10254" max="10254" width="7.85546875" style="614" customWidth="1"/>
    <col min="10255" max="10255" width="11.42578125" style="614" customWidth="1"/>
    <col min="10256" max="10256" width="12.28515625" style="614" customWidth="1"/>
    <col min="10257" max="10257" width="11.5703125" style="614" customWidth="1"/>
    <col min="10258" max="10258" width="16" style="614" customWidth="1"/>
    <col min="10259" max="10259" width="9" style="614" customWidth="1"/>
    <col min="10260" max="10260" width="0" style="614" hidden="1" customWidth="1"/>
    <col min="10261" max="10496" width="9.140625" style="614"/>
    <col min="10497" max="10497" width="7.140625" style="614" customWidth="1"/>
    <col min="10498" max="10498" width="17.42578125" style="614" customWidth="1"/>
    <col min="10499" max="10500" width="8.5703125" style="614" customWidth="1"/>
    <col min="10501" max="10501" width="8.7109375" style="614" customWidth="1"/>
    <col min="10502" max="10502" width="8.5703125" style="614" customWidth="1"/>
    <col min="10503" max="10503" width="9.7109375" style="614" customWidth="1"/>
    <col min="10504" max="10504" width="10.28515625" style="614" customWidth="1"/>
    <col min="10505" max="10505" width="9.7109375" style="614" customWidth="1"/>
    <col min="10506" max="10506" width="9.28515625" style="614" customWidth="1"/>
    <col min="10507" max="10507" width="7" style="614" customWidth="1"/>
    <col min="10508" max="10508" width="7.28515625" style="614" customWidth="1"/>
    <col min="10509" max="10509" width="7.42578125" style="614" customWidth="1"/>
    <col min="10510" max="10510" width="7.85546875" style="614" customWidth="1"/>
    <col min="10511" max="10511" width="11.42578125" style="614" customWidth="1"/>
    <col min="10512" max="10512" width="12.28515625" style="614" customWidth="1"/>
    <col min="10513" max="10513" width="11.5703125" style="614" customWidth="1"/>
    <col min="10514" max="10514" width="16" style="614" customWidth="1"/>
    <col min="10515" max="10515" width="9" style="614" customWidth="1"/>
    <col min="10516" max="10516" width="0" style="614" hidden="1" customWidth="1"/>
    <col min="10517" max="10752" width="9.140625" style="614"/>
    <col min="10753" max="10753" width="7.140625" style="614" customWidth="1"/>
    <col min="10754" max="10754" width="17.42578125" style="614" customWidth="1"/>
    <col min="10755" max="10756" width="8.5703125" style="614" customWidth="1"/>
    <col min="10757" max="10757" width="8.7109375" style="614" customWidth="1"/>
    <col min="10758" max="10758" width="8.5703125" style="614" customWidth="1"/>
    <col min="10759" max="10759" width="9.7109375" style="614" customWidth="1"/>
    <col min="10760" max="10760" width="10.28515625" style="614" customWidth="1"/>
    <col min="10761" max="10761" width="9.7109375" style="614" customWidth="1"/>
    <col min="10762" max="10762" width="9.28515625" style="614" customWidth="1"/>
    <col min="10763" max="10763" width="7" style="614" customWidth="1"/>
    <col min="10764" max="10764" width="7.28515625" style="614" customWidth="1"/>
    <col min="10765" max="10765" width="7.42578125" style="614" customWidth="1"/>
    <col min="10766" max="10766" width="7.85546875" style="614" customWidth="1"/>
    <col min="10767" max="10767" width="11.42578125" style="614" customWidth="1"/>
    <col min="10768" max="10768" width="12.28515625" style="614" customWidth="1"/>
    <col min="10769" max="10769" width="11.5703125" style="614" customWidth="1"/>
    <col min="10770" max="10770" width="16" style="614" customWidth="1"/>
    <col min="10771" max="10771" width="9" style="614" customWidth="1"/>
    <col min="10772" max="10772" width="0" style="614" hidden="1" customWidth="1"/>
    <col min="10773" max="11008" width="9.140625" style="614"/>
    <col min="11009" max="11009" width="7.140625" style="614" customWidth="1"/>
    <col min="11010" max="11010" width="17.42578125" style="614" customWidth="1"/>
    <col min="11011" max="11012" width="8.5703125" style="614" customWidth="1"/>
    <col min="11013" max="11013" width="8.7109375" style="614" customWidth="1"/>
    <col min="11014" max="11014" width="8.5703125" style="614" customWidth="1"/>
    <col min="11015" max="11015" width="9.7109375" style="614" customWidth="1"/>
    <col min="11016" max="11016" width="10.28515625" style="614" customWidth="1"/>
    <col min="11017" max="11017" width="9.7109375" style="614" customWidth="1"/>
    <col min="11018" max="11018" width="9.28515625" style="614" customWidth="1"/>
    <col min="11019" max="11019" width="7" style="614" customWidth="1"/>
    <col min="11020" max="11020" width="7.28515625" style="614" customWidth="1"/>
    <col min="11021" max="11021" width="7.42578125" style="614" customWidth="1"/>
    <col min="11022" max="11022" width="7.85546875" style="614" customWidth="1"/>
    <col min="11023" max="11023" width="11.42578125" style="614" customWidth="1"/>
    <col min="11024" max="11024" width="12.28515625" style="614" customWidth="1"/>
    <col min="11025" max="11025" width="11.5703125" style="614" customWidth="1"/>
    <col min="11026" max="11026" width="16" style="614" customWidth="1"/>
    <col min="11027" max="11027" width="9" style="614" customWidth="1"/>
    <col min="11028" max="11028" width="0" style="614" hidden="1" customWidth="1"/>
    <col min="11029" max="11264" width="9.140625" style="614"/>
    <col min="11265" max="11265" width="7.140625" style="614" customWidth="1"/>
    <col min="11266" max="11266" width="17.42578125" style="614" customWidth="1"/>
    <col min="11267" max="11268" width="8.5703125" style="614" customWidth="1"/>
    <col min="11269" max="11269" width="8.7109375" style="614" customWidth="1"/>
    <col min="11270" max="11270" width="8.5703125" style="614" customWidth="1"/>
    <col min="11271" max="11271" width="9.7109375" style="614" customWidth="1"/>
    <col min="11272" max="11272" width="10.28515625" style="614" customWidth="1"/>
    <col min="11273" max="11273" width="9.7109375" style="614" customWidth="1"/>
    <col min="11274" max="11274" width="9.28515625" style="614" customWidth="1"/>
    <col min="11275" max="11275" width="7" style="614" customWidth="1"/>
    <col min="11276" max="11276" width="7.28515625" style="614" customWidth="1"/>
    <col min="11277" max="11277" width="7.42578125" style="614" customWidth="1"/>
    <col min="11278" max="11278" width="7.85546875" style="614" customWidth="1"/>
    <col min="11279" max="11279" width="11.42578125" style="614" customWidth="1"/>
    <col min="11280" max="11280" width="12.28515625" style="614" customWidth="1"/>
    <col min="11281" max="11281" width="11.5703125" style="614" customWidth="1"/>
    <col min="11282" max="11282" width="16" style="614" customWidth="1"/>
    <col min="11283" max="11283" width="9" style="614" customWidth="1"/>
    <col min="11284" max="11284" width="0" style="614" hidden="1" customWidth="1"/>
    <col min="11285" max="11520" width="9.140625" style="614"/>
    <col min="11521" max="11521" width="7.140625" style="614" customWidth="1"/>
    <col min="11522" max="11522" width="17.42578125" style="614" customWidth="1"/>
    <col min="11523" max="11524" width="8.5703125" style="614" customWidth="1"/>
    <col min="11525" max="11525" width="8.7109375" style="614" customWidth="1"/>
    <col min="11526" max="11526" width="8.5703125" style="614" customWidth="1"/>
    <col min="11527" max="11527" width="9.7109375" style="614" customWidth="1"/>
    <col min="11528" max="11528" width="10.28515625" style="614" customWidth="1"/>
    <col min="11529" max="11529" width="9.7109375" style="614" customWidth="1"/>
    <col min="11530" max="11530" width="9.28515625" style="614" customWidth="1"/>
    <col min="11531" max="11531" width="7" style="614" customWidth="1"/>
    <col min="11532" max="11532" width="7.28515625" style="614" customWidth="1"/>
    <col min="11533" max="11533" width="7.42578125" style="614" customWidth="1"/>
    <col min="11534" max="11534" width="7.85546875" style="614" customWidth="1"/>
    <col min="11535" max="11535" width="11.42578125" style="614" customWidth="1"/>
    <col min="11536" max="11536" width="12.28515625" style="614" customWidth="1"/>
    <col min="11537" max="11537" width="11.5703125" style="614" customWidth="1"/>
    <col min="11538" max="11538" width="16" style="614" customWidth="1"/>
    <col min="11539" max="11539" width="9" style="614" customWidth="1"/>
    <col min="11540" max="11540" width="0" style="614" hidden="1" customWidth="1"/>
    <col min="11541" max="11776" width="9.140625" style="614"/>
    <col min="11777" max="11777" width="7.140625" style="614" customWidth="1"/>
    <col min="11778" max="11778" width="17.42578125" style="614" customWidth="1"/>
    <col min="11779" max="11780" width="8.5703125" style="614" customWidth="1"/>
    <col min="11781" max="11781" width="8.7109375" style="614" customWidth="1"/>
    <col min="11782" max="11782" width="8.5703125" style="614" customWidth="1"/>
    <col min="11783" max="11783" width="9.7109375" style="614" customWidth="1"/>
    <col min="11784" max="11784" width="10.28515625" style="614" customWidth="1"/>
    <col min="11785" max="11785" width="9.7109375" style="614" customWidth="1"/>
    <col min="11786" max="11786" width="9.28515625" style="614" customWidth="1"/>
    <col min="11787" max="11787" width="7" style="614" customWidth="1"/>
    <col min="11788" max="11788" width="7.28515625" style="614" customWidth="1"/>
    <col min="11789" max="11789" width="7.42578125" style="614" customWidth="1"/>
    <col min="11790" max="11790" width="7.85546875" style="614" customWidth="1"/>
    <col min="11791" max="11791" width="11.42578125" style="614" customWidth="1"/>
    <col min="11792" max="11792" width="12.28515625" style="614" customWidth="1"/>
    <col min="11793" max="11793" width="11.5703125" style="614" customWidth="1"/>
    <col min="11794" max="11794" width="16" style="614" customWidth="1"/>
    <col min="11795" max="11795" width="9" style="614" customWidth="1"/>
    <col min="11796" max="11796" width="0" style="614" hidden="1" customWidth="1"/>
    <col min="11797" max="12032" width="9.140625" style="614"/>
    <col min="12033" max="12033" width="7.140625" style="614" customWidth="1"/>
    <col min="12034" max="12034" width="17.42578125" style="614" customWidth="1"/>
    <col min="12035" max="12036" width="8.5703125" style="614" customWidth="1"/>
    <col min="12037" max="12037" width="8.7109375" style="614" customWidth="1"/>
    <col min="12038" max="12038" width="8.5703125" style="614" customWidth="1"/>
    <col min="12039" max="12039" width="9.7109375" style="614" customWidth="1"/>
    <col min="12040" max="12040" width="10.28515625" style="614" customWidth="1"/>
    <col min="12041" max="12041" width="9.7109375" style="614" customWidth="1"/>
    <col min="12042" max="12042" width="9.28515625" style="614" customWidth="1"/>
    <col min="12043" max="12043" width="7" style="614" customWidth="1"/>
    <col min="12044" max="12044" width="7.28515625" style="614" customWidth="1"/>
    <col min="12045" max="12045" width="7.42578125" style="614" customWidth="1"/>
    <col min="12046" max="12046" width="7.85546875" style="614" customWidth="1"/>
    <col min="12047" max="12047" width="11.42578125" style="614" customWidth="1"/>
    <col min="12048" max="12048" width="12.28515625" style="614" customWidth="1"/>
    <col min="12049" max="12049" width="11.5703125" style="614" customWidth="1"/>
    <col min="12050" max="12050" width="16" style="614" customWidth="1"/>
    <col min="12051" max="12051" width="9" style="614" customWidth="1"/>
    <col min="12052" max="12052" width="0" style="614" hidden="1" customWidth="1"/>
    <col min="12053" max="12288" width="9.140625" style="614"/>
    <col min="12289" max="12289" width="7.140625" style="614" customWidth="1"/>
    <col min="12290" max="12290" width="17.42578125" style="614" customWidth="1"/>
    <col min="12291" max="12292" width="8.5703125" style="614" customWidth="1"/>
    <col min="12293" max="12293" width="8.7109375" style="614" customWidth="1"/>
    <col min="12294" max="12294" width="8.5703125" style="614" customWidth="1"/>
    <col min="12295" max="12295" width="9.7109375" style="614" customWidth="1"/>
    <col min="12296" max="12296" width="10.28515625" style="614" customWidth="1"/>
    <col min="12297" max="12297" width="9.7109375" style="614" customWidth="1"/>
    <col min="12298" max="12298" width="9.28515625" style="614" customWidth="1"/>
    <col min="12299" max="12299" width="7" style="614" customWidth="1"/>
    <col min="12300" max="12300" width="7.28515625" style="614" customWidth="1"/>
    <col min="12301" max="12301" width="7.42578125" style="614" customWidth="1"/>
    <col min="12302" max="12302" width="7.85546875" style="614" customWidth="1"/>
    <col min="12303" max="12303" width="11.42578125" style="614" customWidth="1"/>
    <col min="12304" max="12304" width="12.28515625" style="614" customWidth="1"/>
    <col min="12305" max="12305" width="11.5703125" style="614" customWidth="1"/>
    <col min="12306" max="12306" width="16" style="614" customWidth="1"/>
    <col min="12307" max="12307" width="9" style="614" customWidth="1"/>
    <col min="12308" max="12308" width="0" style="614" hidden="1" customWidth="1"/>
    <col min="12309" max="12544" width="9.140625" style="614"/>
    <col min="12545" max="12545" width="7.140625" style="614" customWidth="1"/>
    <col min="12546" max="12546" width="17.42578125" style="614" customWidth="1"/>
    <col min="12547" max="12548" width="8.5703125" style="614" customWidth="1"/>
    <col min="12549" max="12549" width="8.7109375" style="614" customWidth="1"/>
    <col min="12550" max="12550" width="8.5703125" style="614" customWidth="1"/>
    <col min="12551" max="12551" width="9.7109375" style="614" customWidth="1"/>
    <col min="12552" max="12552" width="10.28515625" style="614" customWidth="1"/>
    <col min="12553" max="12553" width="9.7109375" style="614" customWidth="1"/>
    <col min="12554" max="12554" width="9.28515625" style="614" customWidth="1"/>
    <col min="12555" max="12555" width="7" style="614" customWidth="1"/>
    <col min="12556" max="12556" width="7.28515625" style="614" customWidth="1"/>
    <col min="12557" max="12557" width="7.42578125" style="614" customWidth="1"/>
    <col min="12558" max="12558" width="7.85546875" style="614" customWidth="1"/>
    <col min="12559" max="12559" width="11.42578125" style="614" customWidth="1"/>
    <col min="12560" max="12560" width="12.28515625" style="614" customWidth="1"/>
    <col min="12561" max="12561" width="11.5703125" style="614" customWidth="1"/>
    <col min="12562" max="12562" width="16" style="614" customWidth="1"/>
    <col min="12563" max="12563" width="9" style="614" customWidth="1"/>
    <col min="12564" max="12564" width="0" style="614" hidden="1" customWidth="1"/>
    <col min="12565" max="12800" width="9.140625" style="614"/>
    <col min="12801" max="12801" width="7.140625" style="614" customWidth="1"/>
    <col min="12802" max="12802" width="17.42578125" style="614" customWidth="1"/>
    <col min="12803" max="12804" width="8.5703125" style="614" customWidth="1"/>
    <col min="12805" max="12805" width="8.7109375" style="614" customWidth="1"/>
    <col min="12806" max="12806" width="8.5703125" style="614" customWidth="1"/>
    <col min="12807" max="12807" width="9.7109375" style="614" customWidth="1"/>
    <col min="12808" max="12808" width="10.28515625" style="614" customWidth="1"/>
    <col min="12809" max="12809" width="9.7109375" style="614" customWidth="1"/>
    <col min="12810" max="12810" width="9.28515625" style="614" customWidth="1"/>
    <col min="12811" max="12811" width="7" style="614" customWidth="1"/>
    <col min="12812" max="12812" width="7.28515625" style="614" customWidth="1"/>
    <col min="12813" max="12813" width="7.42578125" style="614" customWidth="1"/>
    <col min="12814" max="12814" width="7.85546875" style="614" customWidth="1"/>
    <col min="12815" max="12815" width="11.42578125" style="614" customWidth="1"/>
    <col min="12816" max="12816" width="12.28515625" style="614" customWidth="1"/>
    <col min="12817" max="12817" width="11.5703125" style="614" customWidth="1"/>
    <col min="12818" max="12818" width="16" style="614" customWidth="1"/>
    <col min="12819" max="12819" width="9" style="614" customWidth="1"/>
    <col min="12820" max="12820" width="0" style="614" hidden="1" customWidth="1"/>
    <col min="12821" max="13056" width="9.140625" style="614"/>
    <col min="13057" max="13057" width="7.140625" style="614" customWidth="1"/>
    <col min="13058" max="13058" width="17.42578125" style="614" customWidth="1"/>
    <col min="13059" max="13060" width="8.5703125" style="614" customWidth="1"/>
    <col min="13061" max="13061" width="8.7109375" style="614" customWidth="1"/>
    <col min="13062" max="13062" width="8.5703125" style="614" customWidth="1"/>
    <col min="13063" max="13063" width="9.7109375" style="614" customWidth="1"/>
    <col min="13064" max="13064" width="10.28515625" style="614" customWidth="1"/>
    <col min="13065" max="13065" width="9.7109375" style="614" customWidth="1"/>
    <col min="13066" max="13066" width="9.28515625" style="614" customWidth="1"/>
    <col min="13067" max="13067" width="7" style="614" customWidth="1"/>
    <col min="13068" max="13068" width="7.28515625" style="614" customWidth="1"/>
    <col min="13069" max="13069" width="7.42578125" style="614" customWidth="1"/>
    <col min="13070" max="13070" width="7.85546875" style="614" customWidth="1"/>
    <col min="13071" max="13071" width="11.42578125" style="614" customWidth="1"/>
    <col min="13072" max="13072" width="12.28515625" style="614" customWidth="1"/>
    <col min="13073" max="13073" width="11.5703125" style="614" customWidth="1"/>
    <col min="13074" max="13074" width="16" style="614" customWidth="1"/>
    <col min="13075" max="13075" width="9" style="614" customWidth="1"/>
    <col min="13076" max="13076" width="0" style="614" hidden="1" customWidth="1"/>
    <col min="13077" max="13312" width="9.140625" style="614"/>
    <col min="13313" max="13313" width="7.140625" style="614" customWidth="1"/>
    <col min="13314" max="13314" width="17.42578125" style="614" customWidth="1"/>
    <col min="13315" max="13316" width="8.5703125" style="614" customWidth="1"/>
    <col min="13317" max="13317" width="8.7109375" style="614" customWidth="1"/>
    <col min="13318" max="13318" width="8.5703125" style="614" customWidth="1"/>
    <col min="13319" max="13319" width="9.7109375" style="614" customWidth="1"/>
    <col min="13320" max="13320" width="10.28515625" style="614" customWidth="1"/>
    <col min="13321" max="13321" width="9.7109375" style="614" customWidth="1"/>
    <col min="13322" max="13322" width="9.28515625" style="614" customWidth="1"/>
    <col min="13323" max="13323" width="7" style="614" customWidth="1"/>
    <col min="13324" max="13324" width="7.28515625" style="614" customWidth="1"/>
    <col min="13325" max="13325" width="7.42578125" style="614" customWidth="1"/>
    <col min="13326" max="13326" width="7.85546875" style="614" customWidth="1"/>
    <col min="13327" max="13327" width="11.42578125" style="614" customWidth="1"/>
    <col min="13328" max="13328" width="12.28515625" style="614" customWidth="1"/>
    <col min="13329" max="13329" width="11.5703125" style="614" customWidth="1"/>
    <col min="13330" max="13330" width="16" style="614" customWidth="1"/>
    <col min="13331" max="13331" width="9" style="614" customWidth="1"/>
    <col min="13332" max="13332" width="0" style="614" hidden="1" customWidth="1"/>
    <col min="13333" max="13568" width="9.140625" style="614"/>
    <col min="13569" max="13569" width="7.140625" style="614" customWidth="1"/>
    <col min="13570" max="13570" width="17.42578125" style="614" customWidth="1"/>
    <col min="13571" max="13572" width="8.5703125" style="614" customWidth="1"/>
    <col min="13573" max="13573" width="8.7109375" style="614" customWidth="1"/>
    <col min="13574" max="13574" width="8.5703125" style="614" customWidth="1"/>
    <col min="13575" max="13575" width="9.7109375" style="614" customWidth="1"/>
    <col min="13576" max="13576" width="10.28515625" style="614" customWidth="1"/>
    <col min="13577" max="13577" width="9.7109375" style="614" customWidth="1"/>
    <col min="13578" max="13578" width="9.28515625" style="614" customWidth="1"/>
    <col min="13579" max="13579" width="7" style="614" customWidth="1"/>
    <col min="13580" max="13580" width="7.28515625" style="614" customWidth="1"/>
    <col min="13581" max="13581" width="7.42578125" style="614" customWidth="1"/>
    <col min="13582" max="13582" width="7.85546875" style="614" customWidth="1"/>
    <col min="13583" max="13583" width="11.42578125" style="614" customWidth="1"/>
    <col min="13584" max="13584" width="12.28515625" style="614" customWidth="1"/>
    <col min="13585" max="13585" width="11.5703125" style="614" customWidth="1"/>
    <col min="13586" max="13586" width="16" style="614" customWidth="1"/>
    <col min="13587" max="13587" width="9" style="614" customWidth="1"/>
    <col min="13588" max="13588" width="0" style="614" hidden="1" customWidth="1"/>
    <col min="13589" max="13824" width="9.140625" style="614"/>
    <col min="13825" max="13825" width="7.140625" style="614" customWidth="1"/>
    <col min="13826" max="13826" width="17.42578125" style="614" customWidth="1"/>
    <col min="13827" max="13828" width="8.5703125" style="614" customWidth="1"/>
    <col min="13829" max="13829" width="8.7109375" style="614" customWidth="1"/>
    <col min="13830" max="13830" width="8.5703125" style="614" customWidth="1"/>
    <col min="13831" max="13831" width="9.7109375" style="614" customWidth="1"/>
    <col min="13832" max="13832" width="10.28515625" style="614" customWidth="1"/>
    <col min="13833" max="13833" width="9.7109375" style="614" customWidth="1"/>
    <col min="13834" max="13834" width="9.28515625" style="614" customWidth="1"/>
    <col min="13835" max="13835" width="7" style="614" customWidth="1"/>
    <col min="13836" max="13836" width="7.28515625" style="614" customWidth="1"/>
    <col min="13837" max="13837" width="7.42578125" style="614" customWidth="1"/>
    <col min="13838" max="13838" width="7.85546875" style="614" customWidth="1"/>
    <col min="13839" max="13839" width="11.42578125" style="614" customWidth="1"/>
    <col min="13840" max="13840" width="12.28515625" style="614" customWidth="1"/>
    <col min="13841" max="13841" width="11.5703125" style="614" customWidth="1"/>
    <col min="13842" max="13842" width="16" style="614" customWidth="1"/>
    <col min="13843" max="13843" width="9" style="614" customWidth="1"/>
    <col min="13844" max="13844" width="0" style="614" hidden="1" customWidth="1"/>
    <col min="13845" max="14080" width="9.140625" style="614"/>
    <col min="14081" max="14081" width="7.140625" style="614" customWidth="1"/>
    <col min="14082" max="14082" width="17.42578125" style="614" customWidth="1"/>
    <col min="14083" max="14084" width="8.5703125" style="614" customWidth="1"/>
    <col min="14085" max="14085" width="8.7109375" style="614" customWidth="1"/>
    <col min="14086" max="14086" width="8.5703125" style="614" customWidth="1"/>
    <col min="14087" max="14087" width="9.7109375" style="614" customWidth="1"/>
    <col min="14088" max="14088" width="10.28515625" style="614" customWidth="1"/>
    <col min="14089" max="14089" width="9.7109375" style="614" customWidth="1"/>
    <col min="14090" max="14090" width="9.28515625" style="614" customWidth="1"/>
    <col min="14091" max="14091" width="7" style="614" customWidth="1"/>
    <col min="14092" max="14092" width="7.28515625" style="614" customWidth="1"/>
    <col min="14093" max="14093" width="7.42578125" style="614" customWidth="1"/>
    <col min="14094" max="14094" width="7.85546875" style="614" customWidth="1"/>
    <col min="14095" max="14095" width="11.42578125" style="614" customWidth="1"/>
    <col min="14096" max="14096" width="12.28515625" style="614" customWidth="1"/>
    <col min="14097" max="14097" width="11.5703125" style="614" customWidth="1"/>
    <col min="14098" max="14098" width="16" style="614" customWidth="1"/>
    <col min="14099" max="14099" width="9" style="614" customWidth="1"/>
    <col min="14100" max="14100" width="0" style="614" hidden="1" customWidth="1"/>
    <col min="14101" max="14336" width="9.140625" style="614"/>
    <col min="14337" max="14337" width="7.140625" style="614" customWidth="1"/>
    <col min="14338" max="14338" width="17.42578125" style="614" customWidth="1"/>
    <col min="14339" max="14340" width="8.5703125" style="614" customWidth="1"/>
    <col min="14341" max="14341" width="8.7109375" style="614" customWidth="1"/>
    <col min="14342" max="14342" width="8.5703125" style="614" customWidth="1"/>
    <col min="14343" max="14343" width="9.7109375" style="614" customWidth="1"/>
    <col min="14344" max="14344" width="10.28515625" style="614" customWidth="1"/>
    <col min="14345" max="14345" width="9.7109375" style="614" customWidth="1"/>
    <col min="14346" max="14346" width="9.28515625" style="614" customWidth="1"/>
    <col min="14347" max="14347" width="7" style="614" customWidth="1"/>
    <col min="14348" max="14348" width="7.28515625" style="614" customWidth="1"/>
    <col min="14349" max="14349" width="7.42578125" style="614" customWidth="1"/>
    <col min="14350" max="14350" width="7.85546875" style="614" customWidth="1"/>
    <col min="14351" max="14351" width="11.42578125" style="614" customWidth="1"/>
    <col min="14352" max="14352" width="12.28515625" style="614" customWidth="1"/>
    <col min="14353" max="14353" width="11.5703125" style="614" customWidth="1"/>
    <col min="14354" max="14354" width="16" style="614" customWidth="1"/>
    <col min="14355" max="14355" width="9" style="614" customWidth="1"/>
    <col min="14356" max="14356" width="0" style="614" hidden="1" customWidth="1"/>
    <col min="14357" max="14592" width="9.140625" style="614"/>
    <col min="14593" max="14593" width="7.140625" style="614" customWidth="1"/>
    <col min="14594" max="14594" width="17.42578125" style="614" customWidth="1"/>
    <col min="14595" max="14596" width="8.5703125" style="614" customWidth="1"/>
    <col min="14597" max="14597" width="8.7109375" style="614" customWidth="1"/>
    <col min="14598" max="14598" width="8.5703125" style="614" customWidth="1"/>
    <col min="14599" max="14599" width="9.7109375" style="614" customWidth="1"/>
    <col min="14600" max="14600" width="10.28515625" style="614" customWidth="1"/>
    <col min="14601" max="14601" width="9.7109375" style="614" customWidth="1"/>
    <col min="14602" max="14602" width="9.28515625" style="614" customWidth="1"/>
    <col min="14603" max="14603" width="7" style="614" customWidth="1"/>
    <col min="14604" max="14604" width="7.28515625" style="614" customWidth="1"/>
    <col min="14605" max="14605" width="7.42578125" style="614" customWidth="1"/>
    <col min="14606" max="14606" width="7.85546875" style="614" customWidth="1"/>
    <col min="14607" max="14607" width="11.42578125" style="614" customWidth="1"/>
    <col min="14608" max="14608" width="12.28515625" style="614" customWidth="1"/>
    <col min="14609" max="14609" width="11.5703125" style="614" customWidth="1"/>
    <col min="14610" max="14610" width="16" style="614" customWidth="1"/>
    <col min="14611" max="14611" width="9" style="614" customWidth="1"/>
    <col min="14612" max="14612" width="0" style="614" hidden="1" customWidth="1"/>
    <col min="14613" max="14848" width="9.140625" style="614"/>
    <col min="14849" max="14849" width="7.140625" style="614" customWidth="1"/>
    <col min="14850" max="14850" width="17.42578125" style="614" customWidth="1"/>
    <col min="14851" max="14852" width="8.5703125" style="614" customWidth="1"/>
    <col min="14853" max="14853" width="8.7109375" style="614" customWidth="1"/>
    <col min="14854" max="14854" width="8.5703125" style="614" customWidth="1"/>
    <col min="14855" max="14855" width="9.7109375" style="614" customWidth="1"/>
    <col min="14856" max="14856" width="10.28515625" style="614" customWidth="1"/>
    <col min="14857" max="14857" width="9.7109375" style="614" customWidth="1"/>
    <col min="14858" max="14858" width="9.28515625" style="614" customWidth="1"/>
    <col min="14859" max="14859" width="7" style="614" customWidth="1"/>
    <col min="14860" max="14860" width="7.28515625" style="614" customWidth="1"/>
    <col min="14861" max="14861" width="7.42578125" style="614" customWidth="1"/>
    <col min="14862" max="14862" width="7.85546875" style="614" customWidth="1"/>
    <col min="14863" max="14863" width="11.42578125" style="614" customWidth="1"/>
    <col min="14864" max="14864" width="12.28515625" style="614" customWidth="1"/>
    <col min="14865" max="14865" width="11.5703125" style="614" customWidth="1"/>
    <col min="14866" max="14866" width="16" style="614" customWidth="1"/>
    <col min="14867" max="14867" width="9" style="614" customWidth="1"/>
    <col min="14868" max="14868" width="0" style="614" hidden="1" customWidth="1"/>
    <col min="14869" max="15104" width="9.140625" style="614"/>
    <col min="15105" max="15105" width="7.140625" style="614" customWidth="1"/>
    <col min="15106" max="15106" width="17.42578125" style="614" customWidth="1"/>
    <col min="15107" max="15108" width="8.5703125" style="614" customWidth="1"/>
    <col min="15109" max="15109" width="8.7109375" style="614" customWidth="1"/>
    <col min="15110" max="15110" width="8.5703125" style="614" customWidth="1"/>
    <col min="15111" max="15111" width="9.7109375" style="614" customWidth="1"/>
    <col min="15112" max="15112" width="10.28515625" style="614" customWidth="1"/>
    <col min="15113" max="15113" width="9.7109375" style="614" customWidth="1"/>
    <col min="15114" max="15114" width="9.28515625" style="614" customWidth="1"/>
    <col min="15115" max="15115" width="7" style="614" customWidth="1"/>
    <col min="15116" max="15116" width="7.28515625" style="614" customWidth="1"/>
    <col min="15117" max="15117" width="7.42578125" style="614" customWidth="1"/>
    <col min="15118" max="15118" width="7.85546875" style="614" customWidth="1"/>
    <col min="15119" max="15119" width="11.42578125" style="614" customWidth="1"/>
    <col min="15120" max="15120" width="12.28515625" style="614" customWidth="1"/>
    <col min="15121" max="15121" width="11.5703125" style="614" customWidth="1"/>
    <col min="15122" max="15122" width="16" style="614" customWidth="1"/>
    <col min="15123" max="15123" width="9" style="614" customWidth="1"/>
    <col min="15124" max="15124" width="0" style="614" hidden="1" customWidth="1"/>
    <col min="15125" max="15360" width="9.140625" style="614"/>
    <col min="15361" max="15361" width="7.140625" style="614" customWidth="1"/>
    <col min="15362" max="15362" width="17.42578125" style="614" customWidth="1"/>
    <col min="15363" max="15364" width="8.5703125" style="614" customWidth="1"/>
    <col min="15365" max="15365" width="8.7109375" style="614" customWidth="1"/>
    <col min="15366" max="15366" width="8.5703125" style="614" customWidth="1"/>
    <col min="15367" max="15367" width="9.7109375" style="614" customWidth="1"/>
    <col min="15368" max="15368" width="10.28515625" style="614" customWidth="1"/>
    <col min="15369" max="15369" width="9.7109375" style="614" customWidth="1"/>
    <col min="15370" max="15370" width="9.28515625" style="614" customWidth="1"/>
    <col min="15371" max="15371" width="7" style="614" customWidth="1"/>
    <col min="15372" max="15372" width="7.28515625" style="614" customWidth="1"/>
    <col min="15373" max="15373" width="7.42578125" style="614" customWidth="1"/>
    <col min="15374" max="15374" width="7.85546875" style="614" customWidth="1"/>
    <col min="15375" max="15375" width="11.42578125" style="614" customWidth="1"/>
    <col min="15376" max="15376" width="12.28515625" style="614" customWidth="1"/>
    <col min="15377" max="15377" width="11.5703125" style="614" customWidth="1"/>
    <col min="15378" max="15378" width="16" style="614" customWidth="1"/>
    <col min="15379" max="15379" width="9" style="614" customWidth="1"/>
    <col min="15380" max="15380" width="0" style="614" hidden="1" customWidth="1"/>
    <col min="15381" max="15616" width="9.140625" style="614"/>
    <col min="15617" max="15617" width="7.140625" style="614" customWidth="1"/>
    <col min="15618" max="15618" width="17.42578125" style="614" customWidth="1"/>
    <col min="15619" max="15620" width="8.5703125" style="614" customWidth="1"/>
    <col min="15621" max="15621" width="8.7109375" style="614" customWidth="1"/>
    <col min="15622" max="15622" width="8.5703125" style="614" customWidth="1"/>
    <col min="15623" max="15623" width="9.7109375" style="614" customWidth="1"/>
    <col min="15624" max="15624" width="10.28515625" style="614" customWidth="1"/>
    <col min="15625" max="15625" width="9.7109375" style="614" customWidth="1"/>
    <col min="15626" max="15626" width="9.28515625" style="614" customWidth="1"/>
    <col min="15627" max="15627" width="7" style="614" customWidth="1"/>
    <col min="15628" max="15628" width="7.28515625" style="614" customWidth="1"/>
    <col min="15629" max="15629" width="7.42578125" style="614" customWidth="1"/>
    <col min="15630" max="15630" width="7.85546875" style="614" customWidth="1"/>
    <col min="15631" max="15631" width="11.42578125" style="614" customWidth="1"/>
    <col min="15632" max="15632" width="12.28515625" style="614" customWidth="1"/>
    <col min="15633" max="15633" width="11.5703125" style="614" customWidth="1"/>
    <col min="15634" max="15634" width="16" style="614" customWidth="1"/>
    <col min="15635" max="15635" width="9" style="614" customWidth="1"/>
    <col min="15636" max="15636" width="0" style="614" hidden="1" customWidth="1"/>
    <col min="15637" max="15872" width="9.140625" style="614"/>
    <col min="15873" max="15873" width="7.140625" style="614" customWidth="1"/>
    <col min="15874" max="15874" width="17.42578125" style="614" customWidth="1"/>
    <col min="15875" max="15876" width="8.5703125" style="614" customWidth="1"/>
    <col min="15877" max="15877" width="8.7109375" style="614" customWidth="1"/>
    <col min="15878" max="15878" width="8.5703125" style="614" customWidth="1"/>
    <col min="15879" max="15879" width="9.7109375" style="614" customWidth="1"/>
    <col min="15880" max="15880" width="10.28515625" style="614" customWidth="1"/>
    <col min="15881" max="15881" width="9.7109375" style="614" customWidth="1"/>
    <col min="15882" max="15882" width="9.28515625" style="614" customWidth="1"/>
    <col min="15883" max="15883" width="7" style="614" customWidth="1"/>
    <col min="15884" max="15884" width="7.28515625" style="614" customWidth="1"/>
    <col min="15885" max="15885" width="7.42578125" style="614" customWidth="1"/>
    <col min="15886" max="15886" width="7.85546875" style="614" customWidth="1"/>
    <col min="15887" max="15887" width="11.42578125" style="614" customWidth="1"/>
    <col min="15888" max="15888" width="12.28515625" style="614" customWidth="1"/>
    <col min="15889" max="15889" width="11.5703125" style="614" customWidth="1"/>
    <col min="15890" max="15890" width="16" style="614" customWidth="1"/>
    <col min="15891" max="15891" width="9" style="614" customWidth="1"/>
    <col min="15892" max="15892" width="0" style="614" hidden="1" customWidth="1"/>
    <col min="15893" max="16128" width="9.140625" style="614"/>
    <col min="16129" max="16129" width="7.140625" style="614" customWidth="1"/>
    <col min="16130" max="16130" width="17.42578125" style="614" customWidth="1"/>
    <col min="16131" max="16132" width="8.5703125" style="614" customWidth="1"/>
    <col min="16133" max="16133" width="8.7109375" style="614" customWidth="1"/>
    <col min="16134" max="16134" width="8.5703125" style="614" customWidth="1"/>
    <col min="16135" max="16135" width="9.7109375" style="614" customWidth="1"/>
    <col min="16136" max="16136" width="10.28515625" style="614" customWidth="1"/>
    <col min="16137" max="16137" width="9.7109375" style="614" customWidth="1"/>
    <col min="16138" max="16138" width="9.28515625" style="614" customWidth="1"/>
    <col min="16139" max="16139" width="7" style="614" customWidth="1"/>
    <col min="16140" max="16140" width="7.28515625" style="614" customWidth="1"/>
    <col min="16141" max="16141" width="7.42578125" style="614" customWidth="1"/>
    <col min="16142" max="16142" width="7.85546875" style="614" customWidth="1"/>
    <col min="16143" max="16143" width="11.42578125" style="614" customWidth="1"/>
    <col min="16144" max="16144" width="12.28515625" style="614" customWidth="1"/>
    <col min="16145" max="16145" width="11.5703125" style="614" customWidth="1"/>
    <col min="16146" max="16146" width="16" style="614" customWidth="1"/>
    <col min="16147" max="16147" width="9" style="614" customWidth="1"/>
    <col min="16148" max="16148" width="0" style="614" hidden="1" customWidth="1"/>
    <col min="16149" max="16384" width="9.140625" style="614"/>
  </cols>
  <sheetData>
    <row r="1" spans="1:20" s="285" customFormat="1" ht="15.75">
      <c r="G1" s="1149" t="s">
        <v>0</v>
      </c>
      <c r="H1" s="1149"/>
      <c r="I1" s="1149"/>
      <c r="J1" s="1149"/>
      <c r="K1" s="1149"/>
      <c r="L1" s="1149"/>
      <c r="M1" s="1149"/>
      <c r="N1" s="459"/>
      <c r="O1" s="459"/>
      <c r="R1" s="37" t="s">
        <v>735</v>
      </c>
      <c r="S1" s="37"/>
    </row>
    <row r="2" spans="1:20" s="285" customFormat="1" ht="20.25">
      <c r="B2" s="466"/>
      <c r="E2" s="1209" t="s">
        <v>507</v>
      </c>
      <c r="F2" s="1209"/>
      <c r="G2" s="1209"/>
      <c r="H2" s="1209"/>
      <c r="I2" s="1209"/>
      <c r="J2" s="1209"/>
      <c r="K2" s="1209"/>
      <c r="L2" s="1209"/>
      <c r="M2" s="1209"/>
      <c r="N2" s="1209"/>
      <c r="O2" s="1209"/>
    </row>
    <row r="3" spans="1:20" s="285" customFormat="1" ht="20.25">
      <c r="B3" s="471"/>
      <c r="C3" s="471"/>
      <c r="D3" s="471"/>
      <c r="E3" s="471"/>
      <c r="F3" s="471"/>
      <c r="G3" s="471"/>
      <c r="H3" s="471"/>
      <c r="I3" s="471"/>
      <c r="J3" s="471"/>
    </row>
    <row r="4" spans="1:20" ht="18">
      <c r="B4" s="1630" t="s">
        <v>736</v>
      </c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  <c r="R4" s="1630"/>
      <c r="S4" s="1630"/>
      <c r="T4" s="1630"/>
    </row>
    <row r="5" spans="1:20">
      <c r="C5" s="615"/>
      <c r="D5" s="615"/>
      <c r="E5" s="615"/>
      <c r="F5" s="615"/>
      <c r="G5" s="615"/>
      <c r="H5" s="615"/>
      <c r="M5" s="615"/>
      <c r="N5" s="615"/>
      <c r="O5" s="615"/>
      <c r="P5" s="615"/>
      <c r="Q5" s="615"/>
      <c r="R5" s="615"/>
      <c r="S5" s="615"/>
      <c r="T5" s="615"/>
    </row>
    <row r="6" spans="1:20">
      <c r="A6" s="1151" t="s">
        <v>96</v>
      </c>
      <c r="B6" s="1151"/>
    </row>
    <row r="7" spans="1:20">
      <c r="B7" s="616"/>
    </row>
    <row r="8" spans="1:20" s="617" customFormat="1" ht="42" customHeight="1">
      <c r="A8" s="1204" t="s">
        <v>1</v>
      </c>
      <c r="B8" s="1631" t="s">
        <v>2</v>
      </c>
      <c r="C8" s="1633" t="s">
        <v>737</v>
      </c>
      <c r="D8" s="1633"/>
      <c r="E8" s="1633"/>
      <c r="F8" s="1633"/>
      <c r="G8" s="1634" t="s">
        <v>738</v>
      </c>
      <c r="H8" s="1635"/>
      <c r="I8" s="1635"/>
      <c r="J8" s="1636"/>
      <c r="K8" s="1634" t="s">
        <v>739</v>
      </c>
      <c r="L8" s="1635"/>
      <c r="M8" s="1635"/>
      <c r="N8" s="1636"/>
      <c r="O8" s="1634" t="s">
        <v>740</v>
      </c>
      <c r="P8" s="1635"/>
      <c r="Q8" s="1635"/>
      <c r="R8" s="1637"/>
    </row>
    <row r="9" spans="1:20" s="621" customFormat="1" ht="37.5" customHeight="1">
      <c r="A9" s="1204"/>
      <c r="B9" s="1632"/>
      <c r="C9" s="618" t="s">
        <v>741</v>
      </c>
      <c r="D9" s="618" t="s">
        <v>742</v>
      </c>
      <c r="E9" s="618" t="s">
        <v>743</v>
      </c>
      <c r="F9" s="618" t="s">
        <v>9</v>
      </c>
      <c r="G9" s="618" t="s">
        <v>741</v>
      </c>
      <c r="H9" s="618" t="s">
        <v>742</v>
      </c>
      <c r="I9" s="618" t="s">
        <v>743</v>
      </c>
      <c r="J9" s="618" t="s">
        <v>9</v>
      </c>
      <c r="K9" s="618" t="s">
        <v>741</v>
      </c>
      <c r="L9" s="618" t="s">
        <v>742</v>
      </c>
      <c r="M9" s="618" t="s">
        <v>743</v>
      </c>
      <c r="N9" s="618" t="s">
        <v>9</v>
      </c>
      <c r="O9" s="618" t="s">
        <v>744</v>
      </c>
      <c r="P9" s="618" t="s">
        <v>745</v>
      </c>
      <c r="Q9" s="619" t="s">
        <v>746</v>
      </c>
      <c r="R9" s="618" t="s">
        <v>747</v>
      </c>
      <c r="S9" s="620"/>
    </row>
    <row r="10" spans="1:20" s="624" customFormat="1" ht="16.149999999999999" customHeight="1">
      <c r="A10" s="58">
        <v>1</v>
      </c>
      <c r="B10" s="622">
        <v>2</v>
      </c>
      <c r="C10" s="623">
        <v>3</v>
      </c>
      <c r="D10" s="623">
        <v>4</v>
      </c>
      <c r="E10" s="623">
        <v>5</v>
      </c>
      <c r="F10" s="623">
        <v>6</v>
      </c>
      <c r="G10" s="623">
        <v>7</v>
      </c>
      <c r="H10" s="623">
        <v>8</v>
      </c>
      <c r="I10" s="623">
        <v>9</v>
      </c>
      <c r="J10" s="623">
        <v>10</v>
      </c>
      <c r="K10" s="623">
        <v>11</v>
      </c>
      <c r="L10" s="623">
        <v>12</v>
      </c>
      <c r="M10" s="623">
        <v>13</v>
      </c>
      <c r="N10" s="623">
        <v>14</v>
      </c>
      <c r="O10" s="623">
        <v>15</v>
      </c>
      <c r="P10" s="623">
        <v>16</v>
      </c>
      <c r="Q10" s="623">
        <v>17</v>
      </c>
      <c r="R10" s="622">
        <v>18</v>
      </c>
    </row>
    <row r="11" spans="1:20" s="626" customFormat="1" ht="16.149999999999999" customHeight="1">
      <c r="A11" s="468">
        <v>1</v>
      </c>
      <c r="B11" s="494" t="s">
        <v>444</v>
      </c>
      <c r="C11" s="625">
        <v>942</v>
      </c>
      <c r="D11" s="625">
        <v>8</v>
      </c>
      <c r="E11" s="625">
        <v>0</v>
      </c>
      <c r="F11" s="625">
        <f>C11+D11</f>
        <v>950</v>
      </c>
      <c r="G11" s="625">
        <v>788</v>
      </c>
      <c r="H11" s="625">
        <v>0</v>
      </c>
      <c r="I11" s="625">
        <v>0</v>
      </c>
      <c r="J11" s="625">
        <v>788</v>
      </c>
      <c r="K11" s="625">
        <v>0</v>
      </c>
      <c r="L11" s="625">
        <v>0</v>
      </c>
      <c r="M11" s="625">
        <v>0</v>
      </c>
      <c r="N11" s="625">
        <v>0</v>
      </c>
      <c r="O11" s="625">
        <v>154</v>
      </c>
      <c r="P11" s="625">
        <v>0</v>
      </c>
      <c r="Q11" s="625">
        <v>0</v>
      </c>
      <c r="R11" s="625">
        <v>154</v>
      </c>
      <c r="S11" s="626">
        <f>C11-J11</f>
        <v>154</v>
      </c>
    </row>
    <row r="12" spans="1:20" s="626" customFormat="1" ht="16.149999999999999" customHeight="1">
      <c r="A12" s="468">
        <v>2</v>
      </c>
      <c r="B12" s="494" t="s">
        <v>446</v>
      </c>
      <c r="C12" s="625">
        <v>2307</v>
      </c>
      <c r="D12" s="625">
        <v>4</v>
      </c>
      <c r="E12" s="625">
        <v>0</v>
      </c>
      <c r="F12" s="625">
        <v>2307</v>
      </c>
      <c r="G12" s="625">
        <v>2200</v>
      </c>
      <c r="H12" s="625">
        <v>0</v>
      </c>
      <c r="I12" s="625">
        <v>0</v>
      </c>
      <c r="J12" s="625">
        <v>2200</v>
      </c>
      <c r="K12" s="625">
        <v>0</v>
      </c>
      <c r="L12" s="625">
        <v>0</v>
      </c>
      <c r="M12" s="625">
        <v>0</v>
      </c>
      <c r="N12" s="625">
        <v>0</v>
      </c>
      <c r="O12" s="625">
        <v>107</v>
      </c>
      <c r="P12" s="625">
        <v>0</v>
      </c>
      <c r="Q12" s="625">
        <v>0</v>
      </c>
      <c r="R12" s="625">
        <v>107</v>
      </c>
      <c r="S12" s="626">
        <f t="shared" ref="S12:S62" si="0">C12-J12</f>
        <v>107</v>
      </c>
    </row>
    <row r="13" spans="1:20" s="626" customFormat="1" ht="16.149999999999999" customHeight="1">
      <c r="A13" s="468">
        <v>3</v>
      </c>
      <c r="B13" s="494" t="s">
        <v>445</v>
      </c>
      <c r="C13" s="625">
        <v>1549</v>
      </c>
      <c r="D13" s="625">
        <v>4</v>
      </c>
      <c r="E13" s="625">
        <v>0</v>
      </c>
      <c r="F13" s="625">
        <f t="shared" ref="F13:F62" si="1">C13+D13</f>
        <v>1553</v>
      </c>
      <c r="G13" s="625">
        <v>1450</v>
      </c>
      <c r="H13" s="625">
        <v>0</v>
      </c>
      <c r="I13" s="625">
        <v>0</v>
      </c>
      <c r="J13" s="625">
        <v>1450</v>
      </c>
      <c r="K13" s="625">
        <v>0</v>
      </c>
      <c r="L13" s="625">
        <v>0</v>
      </c>
      <c r="M13" s="625">
        <v>0</v>
      </c>
      <c r="N13" s="625">
        <v>0</v>
      </c>
      <c r="O13" s="625">
        <v>99</v>
      </c>
      <c r="P13" s="625">
        <v>0</v>
      </c>
      <c r="Q13" s="625">
        <v>0</v>
      </c>
      <c r="R13" s="625">
        <v>99</v>
      </c>
      <c r="S13" s="626">
        <f t="shared" si="0"/>
        <v>99</v>
      </c>
    </row>
    <row r="14" spans="1:20" s="626" customFormat="1" ht="16.149999999999999" customHeight="1">
      <c r="A14" s="468">
        <v>4</v>
      </c>
      <c r="B14" s="494" t="s">
        <v>447</v>
      </c>
      <c r="C14" s="625">
        <v>1475</v>
      </c>
      <c r="D14" s="625">
        <v>24</v>
      </c>
      <c r="E14" s="625">
        <v>0</v>
      </c>
      <c r="F14" s="625">
        <f t="shared" si="1"/>
        <v>1499</v>
      </c>
      <c r="G14" s="625">
        <v>1483</v>
      </c>
      <c r="H14" s="625">
        <v>0</v>
      </c>
      <c r="I14" s="625">
        <v>0</v>
      </c>
      <c r="J14" s="625">
        <v>1483</v>
      </c>
      <c r="K14" s="625">
        <v>0</v>
      </c>
      <c r="L14" s="625">
        <v>0</v>
      </c>
      <c r="M14" s="625">
        <v>0</v>
      </c>
      <c r="N14" s="625">
        <v>0</v>
      </c>
      <c r="O14" s="625">
        <v>-8</v>
      </c>
      <c r="P14" s="625">
        <v>0</v>
      </c>
      <c r="Q14" s="625">
        <v>0</v>
      </c>
      <c r="R14" s="625">
        <v>-8</v>
      </c>
      <c r="S14" s="626">
        <f t="shared" si="0"/>
        <v>-8</v>
      </c>
    </row>
    <row r="15" spans="1:20" s="626" customFormat="1" ht="16.149999999999999" customHeight="1">
      <c r="A15" s="468">
        <v>5</v>
      </c>
      <c r="B15" s="494" t="s">
        <v>448</v>
      </c>
      <c r="C15" s="625">
        <v>2982</v>
      </c>
      <c r="D15" s="625">
        <v>12</v>
      </c>
      <c r="E15" s="625">
        <v>0</v>
      </c>
      <c r="F15" s="625">
        <f t="shared" si="1"/>
        <v>2994</v>
      </c>
      <c r="G15" s="625">
        <v>2691</v>
      </c>
      <c r="H15" s="625">
        <v>0</v>
      </c>
      <c r="I15" s="625">
        <v>0</v>
      </c>
      <c r="J15" s="625">
        <v>2691</v>
      </c>
      <c r="K15" s="625">
        <v>0</v>
      </c>
      <c r="L15" s="625">
        <v>0</v>
      </c>
      <c r="M15" s="625">
        <v>0</v>
      </c>
      <c r="N15" s="625">
        <v>0</v>
      </c>
      <c r="O15" s="625">
        <v>291</v>
      </c>
      <c r="P15" s="625">
        <v>0</v>
      </c>
      <c r="Q15" s="625">
        <v>0</v>
      </c>
      <c r="R15" s="625">
        <v>291</v>
      </c>
      <c r="S15" s="626">
        <f t="shared" si="0"/>
        <v>291</v>
      </c>
    </row>
    <row r="16" spans="1:20" s="626" customFormat="1" ht="16.149999999999999" customHeight="1">
      <c r="A16" s="468">
        <v>6</v>
      </c>
      <c r="B16" s="494" t="s">
        <v>449</v>
      </c>
      <c r="C16" s="625">
        <v>2744</v>
      </c>
      <c r="D16" s="625">
        <v>7</v>
      </c>
      <c r="E16" s="625">
        <v>0</v>
      </c>
      <c r="F16" s="625">
        <f t="shared" si="1"/>
        <v>2751</v>
      </c>
      <c r="G16" s="625">
        <v>2850</v>
      </c>
      <c r="H16" s="625">
        <v>0</v>
      </c>
      <c r="I16" s="625">
        <v>0</v>
      </c>
      <c r="J16" s="625">
        <v>2850</v>
      </c>
      <c r="K16" s="625">
        <v>0</v>
      </c>
      <c r="L16" s="625">
        <v>0</v>
      </c>
      <c r="M16" s="625">
        <v>0</v>
      </c>
      <c r="N16" s="625"/>
      <c r="O16" s="625">
        <v>-106</v>
      </c>
      <c r="P16" s="625">
        <v>0</v>
      </c>
      <c r="Q16" s="625">
        <v>0</v>
      </c>
      <c r="R16" s="625">
        <v>-106</v>
      </c>
      <c r="S16" s="626">
        <f t="shared" si="0"/>
        <v>-106</v>
      </c>
    </row>
    <row r="17" spans="1:19" s="901" customFormat="1" ht="16.149999999999999" customHeight="1">
      <c r="A17" s="899">
        <v>7</v>
      </c>
      <c r="B17" s="685" t="s">
        <v>450</v>
      </c>
      <c r="C17" s="900">
        <v>2836</v>
      </c>
      <c r="D17" s="900">
        <v>20</v>
      </c>
      <c r="E17" s="900">
        <v>0</v>
      </c>
      <c r="F17" s="900">
        <f t="shared" si="1"/>
        <v>2856</v>
      </c>
      <c r="G17" s="900">
        <v>2905</v>
      </c>
      <c r="H17" s="900">
        <v>0</v>
      </c>
      <c r="I17" s="900">
        <v>0</v>
      </c>
      <c r="J17" s="900">
        <v>2905</v>
      </c>
      <c r="K17" s="900">
        <v>0</v>
      </c>
      <c r="L17" s="900">
        <v>0</v>
      </c>
      <c r="M17" s="900">
        <v>0</v>
      </c>
      <c r="N17" s="900">
        <v>0</v>
      </c>
      <c r="O17" s="900">
        <v>-69</v>
      </c>
      <c r="P17" s="625">
        <v>0</v>
      </c>
      <c r="Q17" s="625">
        <v>0</v>
      </c>
      <c r="R17" s="900">
        <v>-69</v>
      </c>
      <c r="S17" s="626">
        <f t="shared" si="0"/>
        <v>-69</v>
      </c>
    </row>
    <row r="18" spans="1:19" s="626" customFormat="1" ht="16.149999999999999" customHeight="1">
      <c r="A18" s="468">
        <v>8</v>
      </c>
      <c r="B18" s="494" t="s">
        <v>451</v>
      </c>
      <c r="C18" s="625">
        <v>2466</v>
      </c>
      <c r="D18" s="625">
        <v>91</v>
      </c>
      <c r="E18" s="625">
        <v>0</v>
      </c>
      <c r="F18" s="625">
        <f t="shared" si="1"/>
        <v>2557</v>
      </c>
      <c r="G18" s="625">
        <v>2133</v>
      </c>
      <c r="H18" s="625">
        <v>0</v>
      </c>
      <c r="I18" s="625">
        <v>0</v>
      </c>
      <c r="J18" s="625">
        <v>2133</v>
      </c>
      <c r="K18" s="625">
        <v>0</v>
      </c>
      <c r="L18" s="625">
        <v>0</v>
      </c>
      <c r="M18" s="625">
        <v>0</v>
      </c>
      <c r="N18" s="625">
        <v>0</v>
      </c>
      <c r="O18" s="625">
        <v>333</v>
      </c>
      <c r="P18" s="625">
        <v>0</v>
      </c>
      <c r="Q18" s="625">
        <v>0</v>
      </c>
      <c r="R18" s="625">
        <v>333</v>
      </c>
      <c r="S18" s="626">
        <f t="shared" si="0"/>
        <v>333</v>
      </c>
    </row>
    <row r="19" spans="1:19" s="626" customFormat="1" ht="16.149999999999999" customHeight="1">
      <c r="A19" s="468">
        <v>9</v>
      </c>
      <c r="B19" s="494" t="s">
        <v>452</v>
      </c>
      <c r="C19" s="625">
        <v>1155</v>
      </c>
      <c r="D19" s="625">
        <v>538</v>
      </c>
      <c r="E19" s="625">
        <v>0</v>
      </c>
      <c r="F19" s="625">
        <f t="shared" si="1"/>
        <v>1693</v>
      </c>
      <c r="G19" s="625">
        <v>1158</v>
      </c>
      <c r="H19" s="625">
        <v>0</v>
      </c>
      <c r="I19" s="625">
        <v>0</v>
      </c>
      <c r="J19" s="625">
        <v>1158</v>
      </c>
      <c r="K19" s="625">
        <v>0</v>
      </c>
      <c r="L19" s="625">
        <v>0</v>
      </c>
      <c r="M19" s="625">
        <v>0</v>
      </c>
      <c r="N19" s="625">
        <v>0</v>
      </c>
      <c r="O19" s="625">
        <v>-3</v>
      </c>
      <c r="P19" s="625">
        <v>0</v>
      </c>
      <c r="Q19" s="625">
        <v>0</v>
      </c>
      <c r="R19" s="625">
        <v>-3</v>
      </c>
      <c r="S19" s="626">
        <f t="shared" si="0"/>
        <v>-3</v>
      </c>
    </row>
    <row r="20" spans="1:19" s="626" customFormat="1" ht="16.149999999999999" customHeight="1">
      <c r="A20" s="468">
        <v>10</v>
      </c>
      <c r="B20" s="494" t="s">
        <v>453</v>
      </c>
      <c r="C20" s="625">
        <v>702</v>
      </c>
      <c r="D20" s="625">
        <v>20</v>
      </c>
      <c r="E20" s="625">
        <v>0</v>
      </c>
      <c r="F20" s="625">
        <f t="shared" si="1"/>
        <v>722</v>
      </c>
      <c r="G20" s="625">
        <v>692</v>
      </c>
      <c r="H20" s="625">
        <v>0</v>
      </c>
      <c r="I20" s="625">
        <v>0</v>
      </c>
      <c r="J20" s="625">
        <v>692</v>
      </c>
      <c r="K20" s="625">
        <v>0</v>
      </c>
      <c r="L20" s="625">
        <v>0</v>
      </c>
      <c r="M20" s="625">
        <v>0</v>
      </c>
      <c r="N20" s="625">
        <v>0</v>
      </c>
      <c r="O20" s="625">
        <v>10</v>
      </c>
      <c r="P20" s="625">
        <v>0</v>
      </c>
      <c r="Q20" s="625">
        <v>0</v>
      </c>
      <c r="R20" s="625">
        <v>10</v>
      </c>
      <c r="S20" s="626">
        <f t="shared" si="0"/>
        <v>10</v>
      </c>
    </row>
    <row r="21" spans="1:19" s="626" customFormat="1" ht="16.149999999999999" customHeight="1">
      <c r="A21" s="468">
        <v>11</v>
      </c>
      <c r="B21" s="494" t="s">
        <v>454</v>
      </c>
      <c r="C21" s="625">
        <v>2648</v>
      </c>
      <c r="D21" s="625">
        <v>29</v>
      </c>
      <c r="E21" s="625">
        <v>0</v>
      </c>
      <c r="F21" s="625">
        <f t="shared" si="1"/>
        <v>2677</v>
      </c>
      <c r="G21" s="625">
        <v>2448</v>
      </c>
      <c r="H21" s="625">
        <v>0</v>
      </c>
      <c r="I21" s="625">
        <v>0</v>
      </c>
      <c r="J21" s="625">
        <v>2448</v>
      </c>
      <c r="K21" s="625">
        <v>0</v>
      </c>
      <c r="L21" s="625">
        <v>0</v>
      </c>
      <c r="M21" s="625">
        <v>0</v>
      </c>
      <c r="N21" s="625">
        <v>0</v>
      </c>
      <c r="O21" s="625">
        <v>200</v>
      </c>
      <c r="P21" s="625">
        <v>0</v>
      </c>
      <c r="Q21" s="625">
        <v>0</v>
      </c>
      <c r="R21" s="625">
        <v>200</v>
      </c>
      <c r="S21" s="626">
        <f t="shared" si="0"/>
        <v>200</v>
      </c>
    </row>
    <row r="22" spans="1:19">
      <c r="A22" s="468">
        <v>12</v>
      </c>
      <c r="B22" s="494" t="s">
        <v>455</v>
      </c>
      <c r="C22" s="625">
        <v>3622</v>
      </c>
      <c r="D22" s="625">
        <v>61</v>
      </c>
      <c r="E22" s="625">
        <v>0</v>
      </c>
      <c r="F22" s="625">
        <f t="shared" si="1"/>
        <v>3683</v>
      </c>
      <c r="G22" s="625">
        <v>3591</v>
      </c>
      <c r="H22" s="625">
        <v>0</v>
      </c>
      <c r="I22" s="625">
        <v>0</v>
      </c>
      <c r="J22" s="625">
        <v>3591</v>
      </c>
      <c r="K22" s="625">
        <v>0</v>
      </c>
      <c r="L22" s="625">
        <v>0</v>
      </c>
      <c r="M22" s="625">
        <v>0</v>
      </c>
      <c r="N22" s="625">
        <v>0</v>
      </c>
      <c r="O22" s="627">
        <v>31</v>
      </c>
      <c r="P22" s="625">
        <v>0</v>
      </c>
      <c r="Q22" s="625">
        <v>0</v>
      </c>
      <c r="R22" s="628">
        <v>31</v>
      </c>
      <c r="S22" s="626">
        <f t="shared" si="0"/>
        <v>31</v>
      </c>
    </row>
    <row r="23" spans="1:19">
      <c r="A23" s="468">
        <v>13</v>
      </c>
      <c r="B23" s="494" t="s">
        <v>456</v>
      </c>
      <c r="C23" s="625">
        <v>1977</v>
      </c>
      <c r="D23" s="625">
        <v>23</v>
      </c>
      <c r="E23" s="625">
        <v>0</v>
      </c>
      <c r="F23" s="625">
        <f t="shared" si="1"/>
        <v>2000</v>
      </c>
      <c r="G23" s="625">
        <v>2011</v>
      </c>
      <c r="H23" s="625">
        <v>0</v>
      </c>
      <c r="I23" s="625">
        <v>0</v>
      </c>
      <c r="J23" s="625">
        <v>2011</v>
      </c>
      <c r="K23" s="625">
        <v>0</v>
      </c>
      <c r="L23" s="625">
        <v>0</v>
      </c>
      <c r="M23" s="625">
        <v>0</v>
      </c>
      <c r="N23" s="625">
        <v>0</v>
      </c>
      <c r="O23" s="625">
        <v>-34</v>
      </c>
      <c r="P23" s="625">
        <v>0</v>
      </c>
      <c r="Q23" s="625">
        <v>0</v>
      </c>
      <c r="R23" s="625">
        <v>-34</v>
      </c>
      <c r="S23" s="626">
        <f t="shared" si="0"/>
        <v>-34</v>
      </c>
    </row>
    <row r="24" spans="1:19">
      <c r="A24" s="468">
        <v>14</v>
      </c>
      <c r="B24" s="494" t="s">
        <v>457</v>
      </c>
      <c r="C24" s="625">
        <v>1163</v>
      </c>
      <c r="D24" s="625">
        <v>40</v>
      </c>
      <c r="E24" s="625">
        <v>0</v>
      </c>
      <c r="F24" s="625">
        <f t="shared" si="1"/>
        <v>1203</v>
      </c>
      <c r="G24" s="625">
        <v>1274</v>
      </c>
      <c r="H24" s="625">
        <v>0</v>
      </c>
      <c r="I24" s="625">
        <v>0</v>
      </c>
      <c r="J24" s="625">
        <v>1274</v>
      </c>
      <c r="K24" s="625">
        <v>0</v>
      </c>
      <c r="L24" s="625">
        <v>0</v>
      </c>
      <c r="M24" s="625">
        <v>0</v>
      </c>
      <c r="N24" s="625">
        <v>0</v>
      </c>
      <c r="O24" s="625">
        <v>-111</v>
      </c>
      <c r="P24" s="625">
        <v>0</v>
      </c>
      <c r="Q24" s="625">
        <v>0</v>
      </c>
      <c r="R24" s="625">
        <v>-111</v>
      </c>
      <c r="S24" s="626">
        <f t="shared" si="0"/>
        <v>-111</v>
      </c>
    </row>
    <row r="25" spans="1:19">
      <c r="A25" s="468">
        <v>15</v>
      </c>
      <c r="B25" s="494" t="s">
        <v>458</v>
      </c>
      <c r="C25" s="625">
        <v>2053</v>
      </c>
      <c r="D25" s="625">
        <v>22</v>
      </c>
      <c r="E25" s="625">
        <v>0</v>
      </c>
      <c r="F25" s="625">
        <f t="shared" si="1"/>
        <v>2075</v>
      </c>
      <c r="G25" s="625">
        <v>2028</v>
      </c>
      <c r="H25" s="625">
        <v>0</v>
      </c>
      <c r="I25" s="625">
        <v>0</v>
      </c>
      <c r="J25" s="625">
        <v>2028</v>
      </c>
      <c r="K25" s="625">
        <v>0</v>
      </c>
      <c r="L25" s="625">
        <v>0</v>
      </c>
      <c r="M25" s="625">
        <v>0</v>
      </c>
      <c r="N25" s="625">
        <v>0</v>
      </c>
      <c r="O25" s="625">
        <v>25</v>
      </c>
      <c r="P25" s="625">
        <v>0</v>
      </c>
      <c r="Q25" s="625">
        <v>0</v>
      </c>
      <c r="R25" s="625">
        <v>25</v>
      </c>
      <c r="S25" s="626">
        <f t="shared" si="0"/>
        <v>25</v>
      </c>
    </row>
    <row r="26" spans="1:19">
      <c r="A26" s="468">
        <v>16</v>
      </c>
      <c r="B26" s="494" t="s">
        <v>459</v>
      </c>
      <c r="C26" s="625">
        <v>3818</v>
      </c>
      <c r="D26" s="625">
        <v>3</v>
      </c>
      <c r="E26" s="625">
        <v>0</v>
      </c>
      <c r="F26" s="625">
        <f t="shared" si="1"/>
        <v>3821</v>
      </c>
      <c r="G26" s="625">
        <v>3803</v>
      </c>
      <c r="H26" s="625">
        <v>0</v>
      </c>
      <c r="I26" s="625">
        <v>0</v>
      </c>
      <c r="J26" s="625">
        <v>3803</v>
      </c>
      <c r="K26" s="625">
        <v>0</v>
      </c>
      <c r="L26" s="625">
        <v>0</v>
      </c>
      <c r="M26" s="625">
        <v>0</v>
      </c>
      <c r="N26" s="625">
        <v>0</v>
      </c>
      <c r="O26" s="625">
        <v>15</v>
      </c>
      <c r="P26" s="625">
        <v>0</v>
      </c>
      <c r="Q26" s="625">
        <v>0</v>
      </c>
      <c r="R26" s="625">
        <v>15</v>
      </c>
      <c r="S26" s="626">
        <f t="shared" si="0"/>
        <v>15</v>
      </c>
    </row>
    <row r="27" spans="1:19" s="902" customFormat="1">
      <c r="A27" s="899">
        <v>17</v>
      </c>
      <c r="B27" s="685" t="s">
        <v>460</v>
      </c>
      <c r="C27" s="900">
        <v>1814</v>
      </c>
      <c r="D27" s="900">
        <v>21</v>
      </c>
      <c r="E27" s="900">
        <v>0</v>
      </c>
      <c r="F27" s="900">
        <f t="shared" si="1"/>
        <v>1835</v>
      </c>
      <c r="G27" s="900">
        <v>1864</v>
      </c>
      <c r="H27" s="900">
        <v>0</v>
      </c>
      <c r="I27" s="900">
        <v>0</v>
      </c>
      <c r="J27" s="900">
        <v>1864</v>
      </c>
      <c r="K27" s="900">
        <v>0</v>
      </c>
      <c r="L27" s="900">
        <v>0</v>
      </c>
      <c r="M27" s="900">
        <v>0</v>
      </c>
      <c r="N27" s="900">
        <v>0</v>
      </c>
      <c r="O27" s="900">
        <v>-50</v>
      </c>
      <c r="P27" s="625">
        <v>0</v>
      </c>
      <c r="Q27" s="625">
        <v>0</v>
      </c>
      <c r="R27" s="900">
        <v>-50</v>
      </c>
      <c r="S27" s="626">
        <f t="shared" si="0"/>
        <v>-50</v>
      </c>
    </row>
    <row r="28" spans="1:19">
      <c r="A28" s="468">
        <v>18</v>
      </c>
      <c r="B28" s="494" t="s">
        <v>461</v>
      </c>
      <c r="C28" s="625">
        <v>2238</v>
      </c>
      <c r="D28" s="625">
        <v>44</v>
      </c>
      <c r="E28" s="625">
        <v>0</v>
      </c>
      <c r="F28" s="625">
        <f t="shared" si="1"/>
        <v>2282</v>
      </c>
      <c r="G28" s="625">
        <v>2080</v>
      </c>
      <c r="H28" s="625">
        <v>0</v>
      </c>
      <c r="I28" s="625">
        <v>0</v>
      </c>
      <c r="J28" s="625">
        <v>2080</v>
      </c>
      <c r="K28" s="625">
        <v>0</v>
      </c>
      <c r="L28" s="625">
        <v>0</v>
      </c>
      <c r="M28" s="625">
        <v>0</v>
      </c>
      <c r="N28" s="625">
        <v>0</v>
      </c>
      <c r="O28" s="625">
        <v>158</v>
      </c>
      <c r="P28" s="625">
        <v>0</v>
      </c>
      <c r="Q28" s="625">
        <v>0</v>
      </c>
      <c r="R28" s="625">
        <v>158</v>
      </c>
      <c r="S28" s="626">
        <f t="shared" si="0"/>
        <v>158</v>
      </c>
    </row>
    <row r="29" spans="1:19">
      <c r="A29" s="468">
        <v>19</v>
      </c>
      <c r="B29" s="494" t="s">
        <v>462</v>
      </c>
      <c r="C29" s="625">
        <v>1786</v>
      </c>
      <c r="D29" s="625">
        <v>97</v>
      </c>
      <c r="E29" s="625">
        <v>0</v>
      </c>
      <c r="F29" s="625">
        <f t="shared" si="1"/>
        <v>1883</v>
      </c>
      <c r="G29" s="625">
        <v>1193</v>
      </c>
      <c r="H29" s="625">
        <v>0</v>
      </c>
      <c r="I29" s="625">
        <v>0</v>
      </c>
      <c r="J29" s="625">
        <v>1193</v>
      </c>
      <c r="K29" s="625">
        <v>0</v>
      </c>
      <c r="L29" s="625">
        <v>0</v>
      </c>
      <c r="M29" s="625">
        <v>0</v>
      </c>
      <c r="N29" s="625">
        <v>0</v>
      </c>
      <c r="O29" s="625">
        <v>593</v>
      </c>
      <c r="P29" s="625">
        <v>0</v>
      </c>
      <c r="Q29" s="625">
        <v>0</v>
      </c>
      <c r="R29" s="625">
        <v>593</v>
      </c>
      <c r="S29" s="626">
        <f t="shared" si="0"/>
        <v>593</v>
      </c>
    </row>
    <row r="30" spans="1:19">
      <c r="A30" s="468">
        <v>20</v>
      </c>
      <c r="B30" s="494" t="s">
        <v>463</v>
      </c>
      <c r="C30" s="625">
        <v>819</v>
      </c>
      <c r="D30" s="625">
        <v>2</v>
      </c>
      <c r="E30" s="625">
        <v>0</v>
      </c>
      <c r="F30" s="625">
        <f t="shared" si="1"/>
        <v>821</v>
      </c>
      <c r="G30" s="625">
        <v>847</v>
      </c>
      <c r="H30" s="625">
        <v>0</v>
      </c>
      <c r="I30" s="625">
        <v>0</v>
      </c>
      <c r="J30" s="625">
        <v>847</v>
      </c>
      <c r="K30" s="625">
        <v>0</v>
      </c>
      <c r="L30" s="625">
        <v>0</v>
      </c>
      <c r="M30" s="625">
        <v>0</v>
      </c>
      <c r="N30" s="625">
        <v>0</v>
      </c>
      <c r="O30" s="625">
        <v>-28</v>
      </c>
      <c r="P30" s="625">
        <v>0</v>
      </c>
      <c r="Q30" s="625">
        <v>0</v>
      </c>
      <c r="R30" s="625">
        <v>-28</v>
      </c>
      <c r="S30" s="626">
        <f t="shared" si="0"/>
        <v>-28</v>
      </c>
    </row>
    <row r="31" spans="1:19">
      <c r="A31" s="468">
        <v>21</v>
      </c>
      <c r="B31" s="494" t="s">
        <v>464</v>
      </c>
      <c r="C31" s="625">
        <v>1653</v>
      </c>
      <c r="D31" s="625">
        <v>13</v>
      </c>
      <c r="E31" s="625">
        <v>0</v>
      </c>
      <c r="F31" s="625">
        <f t="shared" si="1"/>
        <v>1666</v>
      </c>
      <c r="G31" s="625">
        <v>1676</v>
      </c>
      <c r="H31" s="625">
        <v>0</v>
      </c>
      <c r="I31" s="625">
        <v>0</v>
      </c>
      <c r="J31" s="625">
        <v>1676</v>
      </c>
      <c r="K31" s="625">
        <v>0</v>
      </c>
      <c r="L31" s="625">
        <v>0</v>
      </c>
      <c r="M31" s="625">
        <v>0</v>
      </c>
      <c r="N31" s="625">
        <v>0</v>
      </c>
      <c r="O31" s="625">
        <v>-23</v>
      </c>
      <c r="P31" s="625">
        <v>0</v>
      </c>
      <c r="Q31" s="625">
        <v>0</v>
      </c>
      <c r="R31" s="625">
        <v>-23</v>
      </c>
      <c r="S31" s="626">
        <f t="shared" si="0"/>
        <v>-23</v>
      </c>
    </row>
    <row r="32" spans="1:19">
      <c r="A32" s="468">
        <v>22</v>
      </c>
      <c r="B32" s="494" t="s">
        <v>465</v>
      </c>
      <c r="C32" s="625">
        <v>1631</v>
      </c>
      <c r="D32" s="625">
        <v>48</v>
      </c>
      <c r="E32" s="625">
        <v>0</v>
      </c>
      <c r="F32" s="625">
        <f t="shared" si="1"/>
        <v>1679</v>
      </c>
      <c r="G32" s="625">
        <v>1026</v>
      </c>
      <c r="H32" s="625">
        <v>0</v>
      </c>
      <c r="I32" s="625">
        <v>0</v>
      </c>
      <c r="J32" s="625">
        <v>1026</v>
      </c>
      <c r="K32" s="625">
        <v>0</v>
      </c>
      <c r="L32" s="625">
        <v>0</v>
      </c>
      <c r="M32" s="625">
        <v>0</v>
      </c>
      <c r="N32" s="625">
        <v>0</v>
      </c>
      <c r="O32" s="625">
        <v>605</v>
      </c>
      <c r="P32" s="625">
        <v>0</v>
      </c>
      <c r="Q32" s="625">
        <v>0</v>
      </c>
      <c r="R32" s="625">
        <v>605</v>
      </c>
      <c r="S32" s="626">
        <f t="shared" si="0"/>
        <v>605</v>
      </c>
    </row>
    <row r="33" spans="1:19">
      <c r="A33" s="468">
        <v>23</v>
      </c>
      <c r="B33" s="494" t="s">
        <v>466</v>
      </c>
      <c r="C33" s="625">
        <v>2239</v>
      </c>
      <c r="D33" s="625">
        <v>118</v>
      </c>
      <c r="E33" s="625">
        <v>0</v>
      </c>
      <c r="F33" s="625">
        <f t="shared" si="1"/>
        <v>2357</v>
      </c>
      <c r="G33" s="625">
        <v>2226</v>
      </c>
      <c r="H33" s="625">
        <v>0</v>
      </c>
      <c r="I33" s="625">
        <v>0</v>
      </c>
      <c r="J33" s="625">
        <v>2226</v>
      </c>
      <c r="K33" s="625">
        <v>0</v>
      </c>
      <c r="L33" s="625">
        <v>0</v>
      </c>
      <c r="M33" s="625">
        <v>0</v>
      </c>
      <c r="N33" s="625">
        <v>0</v>
      </c>
      <c r="O33" s="625">
        <v>13</v>
      </c>
      <c r="P33" s="625">
        <v>0</v>
      </c>
      <c r="Q33" s="625">
        <v>0</v>
      </c>
      <c r="R33" s="625">
        <v>13</v>
      </c>
      <c r="S33" s="626">
        <f t="shared" si="0"/>
        <v>13</v>
      </c>
    </row>
    <row r="34" spans="1:19">
      <c r="A34" s="468">
        <v>24</v>
      </c>
      <c r="B34" s="494" t="s">
        <v>489</v>
      </c>
      <c r="C34" s="625">
        <v>2338</v>
      </c>
      <c r="D34" s="625">
        <v>21</v>
      </c>
      <c r="E34" s="625">
        <v>0</v>
      </c>
      <c r="F34" s="625">
        <f t="shared" si="1"/>
        <v>2359</v>
      </c>
      <c r="G34" s="625">
        <v>2212</v>
      </c>
      <c r="H34" s="625">
        <v>0</v>
      </c>
      <c r="I34" s="625">
        <v>0</v>
      </c>
      <c r="J34" s="625">
        <v>2212</v>
      </c>
      <c r="K34" s="625">
        <v>0</v>
      </c>
      <c r="L34" s="625">
        <v>0</v>
      </c>
      <c r="M34" s="625">
        <v>0</v>
      </c>
      <c r="N34" s="625">
        <v>0</v>
      </c>
      <c r="O34" s="625">
        <v>126</v>
      </c>
      <c r="P34" s="625">
        <v>0</v>
      </c>
      <c r="Q34" s="625">
        <v>0</v>
      </c>
      <c r="R34" s="625">
        <v>126</v>
      </c>
      <c r="S34" s="626">
        <f t="shared" si="0"/>
        <v>126</v>
      </c>
    </row>
    <row r="35" spans="1:19">
      <c r="A35" s="468">
        <v>25</v>
      </c>
      <c r="B35" s="494" t="s">
        <v>467</v>
      </c>
      <c r="C35" s="625">
        <v>1824</v>
      </c>
      <c r="D35" s="625">
        <v>12</v>
      </c>
      <c r="E35" s="625">
        <v>0</v>
      </c>
      <c r="F35" s="625">
        <f t="shared" si="1"/>
        <v>1836</v>
      </c>
      <c r="G35" s="625">
        <v>1960</v>
      </c>
      <c r="H35" s="625">
        <v>0</v>
      </c>
      <c r="I35" s="625">
        <v>0</v>
      </c>
      <c r="J35" s="625">
        <v>1960</v>
      </c>
      <c r="K35" s="625">
        <v>0</v>
      </c>
      <c r="L35" s="625">
        <v>0</v>
      </c>
      <c r="M35" s="625">
        <v>0</v>
      </c>
      <c r="N35" s="625">
        <v>0</v>
      </c>
      <c r="O35" s="625">
        <v>-136</v>
      </c>
      <c r="P35" s="625">
        <v>0</v>
      </c>
      <c r="Q35" s="625">
        <v>0</v>
      </c>
      <c r="R35" s="625">
        <v>-136</v>
      </c>
      <c r="S35" s="626">
        <f t="shared" si="0"/>
        <v>-136</v>
      </c>
    </row>
    <row r="36" spans="1:19">
      <c r="A36" s="468">
        <v>26</v>
      </c>
      <c r="B36" s="494" t="s">
        <v>468</v>
      </c>
      <c r="C36" s="625">
        <v>1566</v>
      </c>
      <c r="D36" s="625">
        <v>24</v>
      </c>
      <c r="E36" s="625">
        <v>0</v>
      </c>
      <c r="F36" s="625">
        <f t="shared" si="1"/>
        <v>1590</v>
      </c>
      <c r="G36" s="625">
        <v>1681</v>
      </c>
      <c r="H36" s="625">
        <v>0</v>
      </c>
      <c r="I36" s="625">
        <v>0</v>
      </c>
      <c r="J36" s="625">
        <v>1681</v>
      </c>
      <c r="K36" s="625">
        <v>0</v>
      </c>
      <c r="L36" s="625">
        <v>0</v>
      </c>
      <c r="M36" s="625">
        <v>0</v>
      </c>
      <c r="N36" s="625">
        <v>0</v>
      </c>
      <c r="O36" s="625">
        <v>-115</v>
      </c>
      <c r="P36" s="625">
        <v>0</v>
      </c>
      <c r="Q36" s="625">
        <v>0</v>
      </c>
      <c r="R36" s="625">
        <v>-115</v>
      </c>
      <c r="S36" s="626">
        <f t="shared" si="0"/>
        <v>-115</v>
      </c>
    </row>
    <row r="37" spans="1:19">
      <c r="A37" s="468">
        <v>27</v>
      </c>
      <c r="B37" s="494" t="s">
        <v>469</v>
      </c>
      <c r="C37" s="625">
        <v>3261</v>
      </c>
      <c r="D37" s="625">
        <v>14</v>
      </c>
      <c r="E37" s="625">
        <v>0</v>
      </c>
      <c r="F37" s="625">
        <f t="shared" si="1"/>
        <v>3275</v>
      </c>
      <c r="G37" s="625">
        <v>3222</v>
      </c>
      <c r="H37" s="625">
        <v>0</v>
      </c>
      <c r="I37" s="625">
        <v>0</v>
      </c>
      <c r="J37" s="625">
        <v>3222</v>
      </c>
      <c r="K37" s="625">
        <v>0</v>
      </c>
      <c r="L37" s="625">
        <v>0</v>
      </c>
      <c r="M37" s="625">
        <v>0</v>
      </c>
      <c r="N37" s="625">
        <v>0</v>
      </c>
      <c r="O37" s="625">
        <v>39</v>
      </c>
      <c r="P37" s="625">
        <v>0</v>
      </c>
      <c r="Q37" s="625">
        <v>0</v>
      </c>
      <c r="R37" s="625">
        <v>39</v>
      </c>
      <c r="S37" s="626">
        <f t="shared" si="0"/>
        <v>39</v>
      </c>
    </row>
    <row r="38" spans="1:19">
      <c r="A38" s="468">
        <v>28</v>
      </c>
      <c r="B38" s="494" t="s">
        <v>470</v>
      </c>
      <c r="C38" s="625">
        <v>2683</v>
      </c>
      <c r="D38" s="625">
        <v>12</v>
      </c>
      <c r="E38" s="625">
        <v>0</v>
      </c>
      <c r="F38" s="625">
        <f t="shared" si="1"/>
        <v>2695</v>
      </c>
      <c r="G38" s="625">
        <v>2413</v>
      </c>
      <c r="H38" s="625">
        <v>0</v>
      </c>
      <c r="I38" s="625">
        <v>0</v>
      </c>
      <c r="J38" s="625">
        <v>2413</v>
      </c>
      <c r="K38" s="625">
        <v>0</v>
      </c>
      <c r="L38" s="625">
        <v>0</v>
      </c>
      <c r="M38" s="625">
        <v>0</v>
      </c>
      <c r="N38" s="625">
        <v>0</v>
      </c>
      <c r="O38" s="625">
        <v>270</v>
      </c>
      <c r="P38" s="625">
        <v>0</v>
      </c>
      <c r="Q38" s="625">
        <v>0</v>
      </c>
      <c r="R38" s="625">
        <v>270</v>
      </c>
      <c r="S38" s="626">
        <f t="shared" si="0"/>
        <v>270</v>
      </c>
    </row>
    <row r="39" spans="1:19">
      <c r="A39" s="468">
        <v>29</v>
      </c>
      <c r="B39" s="494" t="s">
        <v>490</v>
      </c>
      <c r="C39" s="625">
        <v>1810</v>
      </c>
      <c r="D39" s="625">
        <v>32</v>
      </c>
      <c r="E39" s="625">
        <v>0</v>
      </c>
      <c r="F39" s="625">
        <f t="shared" si="1"/>
        <v>1842</v>
      </c>
      <c r="G39" s="625">
        <v>1568</v>
      </c>
      <c r="H39" s="625">
        <v>0</v>
      </c>
      <c r="I39" s="625">
        <v>0</v>
      </c>
      <c r="J39" s="625">
        <v>1568</v>
      </c>
      <c r="K39" s="625">
        <v>0</v>
      </c>
      <c r="L39" s="625">
        <v>0</v>
      </c>
      <c r="M39" s="625">
        <v>0</v>
      </c>
      <c r="N39" s="625">
        <v>0</v>
      </c>
      <c r="O39" s="625">
        <v>242</v>
      </c>
      <c r="P39" s="625">
        <v>0</v>
      </c>
      <c r="Q39" s="625">
        <v>0</v>
      </c>
      <c r="R39" s="625">
        <v>242</v>
      </c>
      <c r="S39" s="626">
        <f t="shared" si="0"/>
        <v>242</v>
      </c>
    </row>
    <row r="40" spans="1:19">
      <c r="A40" s="468">
        <v>30</v>
      </c>
      <c r="B40" s="494" t="s">
        <v>471</v>
      </c>
      <c r="C40" s="625">
        <v>2351</v>
      </c>
      <c r="D40" s="625">
        <v>253</v>
      </c>
      <c r="E40" s="625">
        <v>0</v>
      </c>
      <c r="F40" s="625">
        <f t="shared" si="1"/>
        <v>2604</v>
      </c>
      <c r="G40" s="625">
        <v>2294</v>
      </c>
      <c r="H40" s="625">
        <v>0</v>
      </c>
      <c r="I40" s="625">
        <v>0</v>
      </c>
      <c r="J40" s="625">
        <v>2294</v>
      </c>
      <c r="K40" s="625">
        <v>0</v>
      </c>
      <c r="L40" s="625">
        <v>0</v>
      </c>
      <c r="M40" s="625">
        <v>0</v>
      </c>
      <c r="N40" s="625">
        <v>0</v>
      </c>
      <c r="O40" s="625">
        <v>57</v>
      </c>
      <c r="P40" s="625">
        <v>0</v>
      </c>
      <c r="Q40" s="625">
        <v>0</v>
      </c>
      <c r="R40" s="625">
        <v>57</v>
      </c>
      <c r="S40" s="626">
        <f t="shared" si="0"/>
        <v>57</v>
      </c>
    </row>
    <row r="41" spans="1:19">
      <c r="A41" s="468">
        <v>31</v>
      </c>
      <c r="B41" s="494" t="s">
        <v>472</v>
      </c>
      <c r="C41" s="625">
        <v>1722</v>
      </c>
      <c r="D41" s="625">
        <v>5</v>
      </c>
      <c r="E41" s="625">
        <v>0</v>
      </c>
      <c r="F41" s="625">
        <f t="shared" si="1"/>
        <v>1727</v>
      </c>
      <c r="G41" s="625">
        <v>1687</v>
      </c>
      <c r="H41" s="625">
        <v>0</v>
      </c>
      <c r="I41" s="625">
        <v>0</v>
      </c>
      <c r="J41" s="625">
        <v>1687</v>
      </c>
      <c r="K41" s="625">
        <v>0</v>
      </c>
      <c r="L41" s="625">
        <v>0</v>
      </c>
      <c r="M41" s="625">
        <v>0</v>
      </c>
      <c r="N41" s="625">
        <v>0</v>
      </c>
      <c r="O41" s="625">
        <v>35</v>
      </c>
      <c r="P41" s="625">
        <v>0</v>
      </c>
      <c r="Q41" s="625">
        <v>0</v>
      </c>
      <c r="R41" s="625">
        <v>35</v>
      </c>
      <c r="S41" s="626">
        <f t="shared" si="0"/>
        <v>35</v>
      </c>
    </row>
    <row r="42" spans="1:19">
      <c r="A42" s="468">
        <v>32</v>
      </c>
      <c r="B42" s="494" t="s">
        <v>473</v>
      </c>
      <c r="C42" s="625">
        <v>1243</v>
      </c>
      <c r="D42" s="625">
        <v>22</v>
      </c>
      <c r="E42" s="625">
        <v>0</v>
      </c>
      <c r="F42" s="625">
        <f t="shared" si="1"/>
        <v>1265</v>
      </c>
      <c r="G42" s="625">
        <v>1257</v>
      </c>
      <c r="H42" s="625">
        <v>0</v>
      </c>
      <c r="I42" s="625">
        <v>0</v>
      </c>
      <c r="J42" s="625">
        <v>1257</v>
      </c>
      <c r="K42" s="625">
        <v>0</v>
      </c>
      <c r="L42" s="625">
        <v>0</v>
      </c>
      <c r="M42" s="625">
        <v>0</v>
      </c>
      <c r="N42" s="625">
        <v>0</v>
      </c>
      <c r="O42" s="625">
        <v>-14</v>
      </c>
      <c r="P42" s="625">
        <v>0</v>
      </c>
      <c r="Q42" s="625">
        <v>0</v>
      </c>
      <c r="R42" s="625">
        <v>-14</v>
      </c>
      <c r="S42" s="626">
        <f t="shared" si="0"/>
        <v>-14</v>
      </c>
    </row>
    <row r="43" spans="1:19">
      <c r="A43" s="468">
        <v>33</v>
      </c>
      <c r="B43" s="494" t="s">
        <v>474</v>
      </c>
      <c r="C43" s="625">
        <v>2316</v>
      </c>
      <c r="D43" s="625">
        <v>0</v>
      </c>
      <c r="E43" s="625">
        <v>0</v>
      </c>
      <c r="F43" s="625">
        <f t="shared" si="1"/>
        <v>2316</v>
      </c>
      <c r="G43" s="625">
        <v>2063</v>
      </c>
      <c r="H43" s="625">
        <v>0</v>
      </c>
      <c r="I43" s="625">
        <v>0</v>
      </c>
      <c r="J43" s="625">
        <v>2063</v>
      </c>
      <c r="K43" s="625">
        <v>0</v>
      </c>
      <c r="L43" s="625">
        <v>0</v>
      </c>
      <c r="M43" s="625">
        <v>0</v>
      </c>
      <c r="N43" s="625">
        <v>0</v>
      </c>
      <c r="O43" s="625">
        <v>253</v>
      </c>
      <c r="P43" s="625">
        <v>0</v>
      </c>
      <c r="Q43" s="625">
        <v>0</v>
      </c>
      <c r="R43" s="625">
        <v>253</v>
      </c>
      <c r="S43" s="626">
        <f t="shared" si="0"/>
        <v>253</v>
      </c>
    </row>
    <row r="44" spans="1:19">
      <c r="A44" s="468">
        <v>34</v>
      </c>
      <c r="B44" s="494" t="s">
        <v>475</v>
      </c>
      <c r="C44" s="625">
        <v>2502</v>
      </c>
      <c r="D44" s="625">
        <v>32</v>
      </c>
      <c r="E44" s="625">
        <v>0</v>
      </c>
      <c r="F44" s="625">
        <f t="shared" si="1"/>
        <v>2534</v>
      </c>
      <c r="G44" s="625">
        <v>2190</v>
      </c>
      <c r="H44" s="625">
        <v>0</v>
      </c>
      <c r="I44" s="625">
        <v>0</v>
      </c>
      <c r="J44" s="625">
        <v>2190</v>
      </c>
      <c r="K44" s="625">
        <v>0</v>
      </c>
      <c r="L44" s="625">
        <v>0</v>
      </c>
      <c r="M44" s="625">
        <v>0</v>
      </c>
      <c r="N44" s="625">
        <v>0</v>
      </c>
      <c r="O44" s="625">
        <v>312</v>
      </c>
      <c r="P44" s="625">
        <v>0</v>
      </c>
      <c r="Q44" s="625">
        <v>0</v>
      </c>
      <c r="R44" s="625">
        <v>312</v>
      </c>
      <c r="S44" s="626">
        <f t="shared" si="0"/>
        <v>312</v>
      </c>
    </row>
    <row r="45" spans="1:19">
      <c r="A45" s="468">
        <v>35</v>
      </c>
      <c r="B45" s="494" t="s">
        <v>476</v>
      </c>
      <c r="C45" s="625">
        <v>2644</v>
      </c>
      <c r="D45" s="625">
        <v>40</v>
      </c>
      <c r="E45" s="625">
        <v>0</v>
      </c>
      <c r="F45" s="625">
        <f t="shared" si="1"/>
        <v>2684</v>
      </c>
      <c r="G45" s="625">
        <v>2369</v>
      </c>
      <c r="H45" s="625">
        <v>0</v>
      </c>
      <c r="I45" s="625">
        <v>0</v>
      </c>
      <c r="J45" s="625">
        <v>2369</v>
      </c>
      <c r="K45" s="625">
        <v>0</v>
      </c>
      <c r="L45" s="625">
        <v>0</v>
      </c>
      <c r="M45" s="625">
        <v>0</v>
      </c>
      <c r="N45" s="625">
        <v>0</v>
      </c>
      <c r="O45" s="625">
        <v>275</v>
      </c>
      <c r="P45" s="625">
        <v>0</v>
      </c>
      <c r="Q45" s="625">
        <v>0</v>
      </c>
      <c r="R45" s="625">
        <v>275</v>
      </c>
      <c r="S45" s="626">
        <f t="shared" si="0"/>
        <v>275</v>
      </c>
    </row>
    <row r="46" spans="1:19">
      <c r="A46" s="468">
        <v>36</v>
      </c>
      <c r="B46" s="494" t="s">
        <v>491</v>
      </c>
      <c r="C46" s="625">
        <v>2151</v>
      </c>
      <c r="D46" s="625">
        <v>9</v>
      </c>
      <c r="E46" s="625">
        <v>0</v>
      </c>
      <c r="F46" s="625">
        <f t="shared" si="1"/>
        <v>2160</v>
      </c>
      <c r="G46" s="625">
        <v>2079</v>
      </c>
      <c r="H46" s="625">
        <v>0</v>
      </c>
      <c r="I46" s="625">
        <v>0</v>
      </c>
      <c r="J46" s="625">
        <v>2079</v>
      </c>
      <c r="K46" s="625">
        <v>0</v>
      </c>
      <c r="L46" s="625">
        <v>0</v>
      </c>
      <c r="M46" s="625">
        <v>0</v>
      </c>
      <c r="N46" s="625">
        <v>0</v>
      </c>
      <c r="O46" s="625">
        <v>72</v>
      </c>
      <c r="P46" s="625">
        <v>0</v>
      </c>
      <c r="Q46" s="625">
        <v>0</v>
      </c>
      <c r="R46" s="625">
        <v>72</v>
      </c>
      <c r="S46" s="626">
        <f t="shared" si="0"/>
        <v>72</v>
      </c>
    </row>
    <row r="47" spans="1:19">
      <c r="A47" s="468">
        <v>37</v>
      </c>
      <c r="B47" s="494" t="s">
        <v>477</v>
      </c>
      <c r="C47" s="625">
        <v>3792</v>
      </c>
      <c r="D47" s="625">
        <v>155</v>
      </c>
      <c r="E47" s="625">
        <v>0</v>
      </c>
      <c r="F47" s="625">
        <f t="shared" si="1"/>
        <v>3947</v>
      </c>
      <c r="G47" s="625">
        <v>3845</v>
      </c>
      <c r="H47" s="625">
        <v>0</v>
      </c>
      <c r="I47" s="625">
        <v>0</v>
      </c>
      <c r="J47" s="625">
        <v>3845</v>
      </c>
      <c r="K47" s="625">
        <v>0</v>
      </c>
      <c r="L47" s="625">
        <v>0</v>
      </c>
      <c r="M47" s="625">
        <v>0</v>
      </c>
      <c r="N47" s="625">
        <v>0</v>
      </c>
      <c r="O47" s="625">
        <v>-53</v>
      </c>
      <c r="P47" s="625">
        <v>0</v>
      </c>
      <c r="Q47" s="625">
        <v>0</v>
      </c>
      <c r="R47" s="625">
        <v>-53</v>
      </c>
      <c r="S47" s="626">
        <f t="shared" si="0"/>
        <v>-53</v>
      </c>
    </row>
    <row r="48" spans="1:19">
      <c r="A48" s="468">
        <v>38</v>
      </c>
      <c r="B48" s="494" t="s">
        <v>478</v>
      </c>
      <c r="C48" s="625">
        <v>3096</v>
      </c>
      <c r="D48" s="625">
        <v>41</v>
      </c>
      <c r="E48" s="625">
        <v>0</v>
      </c>
      <c r="F48" s="625">
        <f t="shared" si="1"/>
        <v>3137</v>
      </c>
      <c r="G48" s="625">
        <v>3106</v>
      </c>
      <c r="H48" s="625">
        <v>0</v>
      </c>
      <c r="I48" s="625">
        <v>0</v>
      </c>
      <c r="J48" s="625">
        <v>3106</v>
      </c>
      <c r="K48" s="625">
        <v>0</v>
      </c>
      <c r="L48" s="625">
        <v>0</v>
      </c>
      <c r="M48" s="625">
        <v>0</v>
      </c>
      <c r="N48" s="625">
        <v>0</v>
      </c>
      <c r="O48" s="625">
        <v>-10</v>
      </c>
      <c r="P48" s="625">
        <v>0</v>
      </c>
      <c r="Q48" s="625">
        <v>0</v>
      </c>
      <c r="R48" s="625">
        <v>-10</v>
      </c>
      <c r="S48" s="626">
        <f t="shared" si="0"/>
        <v>-10</v>
      </c>
    </row>
    <row r="49" spans="1:19">
      <c r="A49" s="468">
        <v>39</v>
      </c>
      <c r="B49" s="494" t="s">
        <v>479</v>
      </c>
      <c r="C49" s="625">
        <v>3554</v>
      </c>
      <c r="D49" s="625">
        <v>81</v>
      </c>
      <c r="E49" s="625">
        <v>0</v>
      </c>
      <c r="F49" s="625">
        <f t="shared" si="1"/>
        <v>3635</v>
      </c>
      <c r="G49" s="625">
        <v>3275</v>
      </c>
      <c r="H49" s="625">
        <v>0</v>
      </c>
      <c r="I49" s="625">
        <v>0</v>
      </c>
      <c r="J49" s="625">
        <v>3275</v>
      </c>
      <c r="K49" s="625">
        <v>0</v>
      </c>
      <c r="L49" s="625">
        <v>0</v>
      </c>
      <c r="M49" s="625">
        <v>0</v>
      </c>
      <c r="N49" s="625">
        <v>0</v>
      </c>
      <c r="O49" s="625">
        <v>279</v>
      </c>
      <c r="P49" s="625">
        <v>0</v>
      </c>
      <c r="Q49" s="625">
        <v>0</v>
      </c>
      <c r="R49" s="625">
        <v>279</v>
      </c>
      <c r="S49" s="626">
        <f t="shared" si="0"/>
        <v>279</v>
      </c>
    </row>
    <row r="50" spans="1:19">
      <c r="A50" s="468">
        <v>40</v>
      </c>
      <c r="B50" s="494" t="s">
        <v>480</v>
      </c>
      <c r="C50" s="625">
        <v>2017</v>
      </c>
      <c r="D50" s="625">
        <v>79</v>
      </c>
      <c r="E50" s="625">
        <v>0</v>
      </c>
      <c r="F50" s="625">
        <f t="shared" si="1"/>
        <v>2096</v>
      </c>
      <c r="G50" s="625">
        <v>1902</v>
      </c>
      <c r="H50" s="625">
        <v>0</v>
      </c>
      <c r="I50" s="625">
        <v>0</v>
      </c>
      <c r="J50" s="625">
        <v>1902</v>
      </c>
      <c r="K50" s="625">
        <v>0</v>
      </c>
      <c r="L50" s="625">
        <v>0</v>
      </c>
      <c r="M50" s="625">
        <v>0</v>
      </c>
      <c r="N50" s="625">
        <v>0</v>
      </c>
      <c r="O50" s="625">
        <v>115</v>
      </c>
      <c r="P50" s="625">
        <v>0</v>
      </c>
      <c r="Q50" s="625">
        <v>0</v>
      </c>
      <c r="R50" s="625">
        <v>115</v>
      </c>
      <c r="S50" s="626">
        <f t="shared" si="0"/>
        <v>115</v>
      </c>
    </row>
    <row r="51" spans="1:19">
      <c r="A51" s="468">
        <v>41</v>
      </c>
      <c r="B51" s="494" t="s">
        <v>481</v>
      </c>
      <c r="C51" s="625">
        <v>2873</v>
      </c>
      <c r="D51" s="625">
        <v>32</v>
      </c>
      <c r="E51" s="625">
        <v>0</v>
      </c>
      <c r="F51" s="625">
        <f t="shared" si="1"/>
        <v>2905</v>
      </c>
      <c r="G51" s="625">
        <v>2920</v>
      </c>
      <c r="H51" s="625">
        <v>0</v>
      </c>
      <c r="I51" s="625">
        <v>0</v>
      </c>
      <c r="J51" s="625">
        <v>2920</v>
      </c>
      <c r="K51" s="625">
        <v>0</v>
      </c>
      <c r="L51" s="625">
        <v>0</v>
      </c>
      <c r="M51" s="625">
        <v>0</v>
      </c>
      <c r="N51" s="625">
        <v>0</v>
      </c>
      <c r="O51" s="625">
        <v>-47</v>
      </c>
      <c r="P51" s="625">
        <v>0</v>
      </c>
      <c r="Q51" s="625">
        <v>0</v>
      </c>
      <c r="R51" s="625">
        <v>-47</v>
      </c>
      <c r="S51" s="626">
        <f t="shared" si="0"/>
        <v>-47</v>
      </c>
    </row>
    <row r="52" spans="1:19">
      <c r="A52" s="468">
        <v>42</v>
      </c>
      <c r="B52" s="494" t="s">
        <v>482</v>
      </c>
      <c r="C52" s="625">
        <v>2122</v>
      </c>
      <c r="D52" s="625">
        <v>6</v>
      </c>
      <c r="E52" s="625">
        <v>0</v>
      </c>
      <c r="F52" s="625">
        <f t="shared" si="1"/>
        <v>2128</v>
      </c>
      <c r="G52" s="625">
        <v>1963</v>
      </c>
      <c r="H52" s="625">
        <v>0</v>
      </c>
      <c r="I52" s="625">
        <v>0</v>
      </c>
      <c r="J52" s="625">
        <v>1963</v>
      </c>
      <c r="K52" s="625">
        <v>0</v>
      </c>
      <c r="L52" s="625">
        <v>0</v>
      </c>
      <c r="M52" s="625">
        <v>0</v>
      </c>
      <c r="N52" s="625">
        <v>0</v>
      </c>
      <c r="O52" s="625">
        <v>159</v>
      </c>
      <c r="P52" s="625">
        <v>0</v>
      </c>
      <c r="Q52" s="625">
        <v>0</v>
      </c>
      <c r="R52" s="625">
        <v>159</v>
      </c>
      <c r="S52" s="626">
        <f t="shared" si="0"/>
        <v>159</v>
      </c>
    </row>
    <row r="53" spans="1:19">
      <c r="A53" s="468">
        <v>43</v>
      </c>
      <c r="B53" s="494" t="s">
        <v>483</v>
      </c>
      <c r="C53" s="625">
        <v>1252</v>
      </c>
      <c r="D53" s="625">
        <v>13</v>
      </c>
      <c r="E53" s="625">
        <v>0</v>
      </c>
      <c r="F53" s="625">
        <f t="shared" si="1"/>
        <v>1265</v>
      </c>
      <c r="G53" s="625">
        <v>1178</v>
      </c>
      <c r="H53" s="625">
        <v>0</v>
      </c>
      <c r="I53" s="625">
        <v>0</v>
      </c>
      <c r="J53" s="625">
        <v>1178</v>
      </c>
      <c r="K53" s="625">
        <v>0</v>
      </c>
      <c r="L53" s="625">
        <v>0</v>
      </c>
      <c r="M53" s="625">
        <v>0</v>
      </c>
      <c r="N53" s="625">
        <v>0</v>
      </c>
      <c r="O53" s="625">
        <v>74</v>
      </c>
      <c r="P53" s="625">
        <v>0</v>
      </c>
      <c r="Q53" s="625">
        <v>0</v>
      </c>
      <c r="R53" s="625">
        <v>74</v>
      </c>
      <c r="S53" s="626">
        <f t="shared" si="0"/>
        <v>74</v>
      </c>
    </row>
    <row r="54" spans="1:19">
      <c r="A54" s="468">
        <v>44</v>
      </c>
      <c r="B54" s="494" t="s">
        <v>484</v>
      </c>
      <c r="C54" s="625">
        <v>1139</v>
      </c>
      <c r="D54" s="625">
        <v>97</v>
      </c>
      <c r="E54" s="625">
        <v>0</v>
      </c>
      <c r="F54" s="625">
        <f t="shared" si="1"/>
        <v>1236</v>
      </c>
      <c r="G54" s="625">
        <v>1155</v>
      </c>
      <c r="H54" s="625">
        <v>0</v>
      </c>
      <c r="I54" s="625">
        <v>0</v>
      </c>
      <c r="J54" s="625">
        <v>1155</v>
      </c>
      <c r="K54" s="625">
        <v>0</v>
      </c>
      <c r="L54" s="625">
        <v>0</v>
      </c>
      <c r="M54" s="625">
        <v>0</v>
      </c>
      <c r="N54" s="625">
        <v>0</v>
      </c>
      <c r="O54" s="625">
        <v>-16</v>
      </c>
      <c r="P54" s="625">
        <v>0</v>
      </c>
      <c r="Q54" s="625">
        <v>0</v>
      </c>
      <c r="R54" s="625">
        <v>-16</v>
      </c>
      <c r="S54" s="626">
        <f t="shared" si="0"/>
        <v>-16</v>
      </c>
    </row>
    <row r="55" spans="1:19">
      <c r="A55" s="468">
        <v>45</v>
      </c>
      <c r="B55" s="494" t="s">
        <v>485</v>
      </c>
      <c r="C55" s="625">
        <v>2936</v>
      </c>
      <c r="D55" s="625">
        <v>44</v>
      </c>
      <c r="E55" s="625">
        <v>0</v>
      </c>
      <c r="F55" s="625">
        <f t="shared" si="1"/>
        <v>2980</v>
      </c>
      <c r="G55" s="625">
        <v>3075</v>
      </c>
      <c r="H55" s="625">
        <v>0</v>
      </c>
      <c r="I55" s="625">
        <v>0</v>
      </c>
      <c r="J55" s="625">
        <v>3075</v>
      </c>
      <c r="K55" s="625">
        <v>0</v>
      </c>
      <c r="L55" s="625">
        <v>0</v>
      </c>
      <c r="M55" s="625">
        <v>0</v>
      </c>
      <c r="N55" s="625">
        <v>0</v>
      </c>
      <c r="O55" s="625">
        <v>-139</v>
      </c>
      <c r="P55" s="625">
        <v>0</v>
      </c>
      <c r="Q55" s="625">
        <v>0</v>
      </c>
      <c r="R55" s="625">
        <v>-139</v>
      </c>
      <c r="S55" s="626">
        <f t="shared" si="0"/>
        <v>-139</v>
      </c>
    </row>
    <row r="56" spans="1:19">
      <c r="A56" s="468">
        <v>46</v>
      </c>
      <c r="B56" s="494" t="s">
        <v>486</v>
      </c>
      <c r="C56" s="625">
        <v>2265</v>
      </c>
      <c r="D56" s="625">
        <v>3</v>
      </c>
      <c r="E56" s="625">
        <v>0</v>
      </c>
      <c r="F56" s="625">
        <f t="shared" si="1"/>
        <v>2268</v>
      </c>
      <c r="G56" s="625">
        <v>2497</v>
      </c>
      <c r="H56" s="625">
        <v>0</v>
      </c>
      <c r="I56" s="625">
        <v>0</v>
      </c>
      <c r="J56" s="625">
        <v>2497</v>
      </c>
      <c r="K56" s="625">
        <v>0</v>
      </c>
      <c r="L56" s="625">
        <v>0</v>
      </c>
      <c r="M56" s="625">
        <v>0</v>
      </c>
      <c r="N56" s="625">
        <v>0</v>
      </c>
      <c r="O56" s="625">
        <v>-232</v>
      </c>
      <c r="P56" s="625">
        <v>0</v>
      </c>
      <c r="Q56" s="625">
        <v>0</v>
      </c>
      <c r="R56" s="625">
        <v>-232</v>
      </c>
      <c r="S56" s="626">
        <f t="shared" si="0"/>
        <v>-232</v>
      </c>
    </row>
    <row r="57" spans="1:19">
      <c r="A57" s="468">
        <v>47</v>
      </c>
      <c r="B57" s="494" t="s">
        <v>487</v>
      </c>
      <c r="C57" s="625">
        <v>2013</v>
      </c>
      <c r="D57" s="625">
        <v>18</v>
      </c>
      <c r="E57" s="625">
        <v>0</v>
      </c>
      <c r="F57" s="625">
        <f t="shared" si="1"/>
        <v>2031</v>
      </c>
      <c r="G57" s="625">
        <v>1860</v>
      </c>
      <c r="H57" s="625">
        <v>0</v>
      </c>
      <c r="I57" s="625">
        <v>0</v>
      </c>
      <c r="J57" s="625">
        <v>1860</v>
      </c>
      <c r="K57" s="625">
        <v>0</v>
      </c>
      <c r="L57" s="625">
        <v>0</v>
      </c>
      <c r="M57" s="625">
        <v>0</v>
      </c>
      <c r="N57" s="625">
        <v>0</v>
      </c>
      <c r="O57" s="625">
        <v>153</v>
      </c>
      <c r="P57" s="625">
        <v>0</v>
      </c>
      <c r="Q57" s="625">
        <v>0</v>
      </c>
      <c r="R57" s="625">
        <v>153</v>
      </c>
      <c r="S57" s="626">
        <f t="shared" si="0"/>
        <v>153</v>
      </c>
    </row>
    <row r="58" spans="1:19">
      <c r="A58" s="468">
        <v>48</v>
      </c>
      <c r="B58" s="494" t="s">
        <v>492</v>
      </c>
      <c r="C58" s="625">
        <v>2297</v>
      </c>
      <c r="D58" s="625">
        <v>31</v>
      </c>
      <c r="E58" s="625">
        <v>0</v>
      </c>
      <c r="F58" s="625">
        <f t="shared" si="1"/>
        <v>2328</v>
      </c>
      <c r="G58" s="625">
        <v>2280</v>
      </c>
      <c r="H58" s="625">
        <v>0</v>
      </c>
      <c r="I58" s="625">
        <v>0</v>
      </c>
      <c r="J58" s="625">
        <v>2280</v>
      </c>
      <c r="K58" s="625">
        <v>0</v>
      </c>
      <c r="L58" s="625">
        <v>0</v>
      </c>
      <c r="M58" s="625">
        <v>0</v>
      </c>
      <c r="N58" s="625">
        <v>0</v>
      </c>
      <c r="O58" s="625">
        <v>17</v>
      </c>
      <c r="P58" s="625">
        <v>0</v>
      </c>
      <c r="Q58" s="625">
        <v>0</v>
      </c>
      <c r="R58" s="625">
        <v>17</v>
      </c>
      <c r="S58" s="626">
        <f t="shared" si="0"/>
        <v>17</v>
      </c>
    </row>
    <row r="59" spans="1:19">
      <c r="A59" s="468">
        <v>49</v>
      </c>
      <c r="B59" s="494" t="s">
        <v>493</v>
      </c>
      <c r="C59" s="625">
        <v>2139</v>
      </c>
      <c r="D59" s="625">
        <v>20</v>
      </c>
      <c r="E59" s="625">
        <v>0</v>
      </c>
      <c r="F59" s="625">
        <f t="shared" si="1"/>
        <v>2159</v>
      </c>
      <c r="G59" s="625">
        <v>2179</v>
      </c>
      <c r="H59" s="625">
        <v>0</v>
      </c>
      <c r="I59" s="625">
        <v>0</v>
      </c>
      <c r="J59" s="625">
        <v>2179</v>
      </c>
      <c r="K59" s="625">
        <v>0</v>
      </c>
      <c r="L59" s="625">
        <v>0</v>
      </c>
      <c r="M59" s="625">
        <v>0</v>
      </c>
      <c r="N59" s="625">
        <v>0</v>
      </c>
      <c r="O59" s="625">
        <v>-40</v>
      </c>
      <c r="P59" s="625">
        <v>0</v>
      </c>
      <c r="Q59" s="625">
        <v>0</v>
      </c>
      <c r="R59" s="625">
        <v>-40</v>
      </c>
      <c r="S59" s="626">
        <f t="shared" si="0"/>
        <v>-40</v>
      </c>
    </row>
    <row r="60" spans="1:19">
      <c r="A60" s="468">
        <v>50</v>
      </c>
      <c r="B60" s="494" t="s">
        <v>488</v>
      </c>
      <c r="C60" s="625">
        <v>1177</v>
      </c>
      <c r="D60" s="625">
        <v>0</v>
      </c>
      <c r="E60" s="625">
        <v>0</v>
      </c>
      <c r="F60" s="625">
        <f t="shared" si="1"/>
        <v>1177</v>
      </c>
      <c r="G60" s="625">
        <v>1046</v>
      </c>
      <c r="H60" s="625">
        <v>0</v>
      </c>
      <c r="I60" s="625">
        <v>0</v>
      </c>
      <c r="J60" s="625">
        <v>1046</v>
      </c>
      <c r="K60" s="625">
        <v>0</v>
      </c>
      <c r="L60" s="625">
        <v>0</v>
      </c>
      <c r="M60" s="625">
        <v>0</v>
      </c>
      <c r="N60" s="625">
        <v>0</v>
      </c>
      <c r="O60" s="625">
        <v>131</v>
      </c>
      <c r="P60" s="625">
        <v>0</v>
      </c>
      <c r="Q60" s="625">
        <v>0</v>
      </c>
      <c r="R60" s="625">
        <v>131</v>
      </c>
      <c r="S60" s="626">
        <f t="shared" si="0"/>
        <v>131</v>
      </c>
    </row>
    <row r="61" spans="1:19">
      <c r="A61" s="468">
        <v>51</v>
      </c>
      <c r="B61" s="494" t="s">
        <v>494</v>
      </c>
      <c r="C61" s="625">
        <v>2623</v>
      </c>
      <c r="D61" s="625">
        <v>96</v>
      </c>
      <c r="E61" s="625">
        <v>0</v>
      </c>
      <c r="F61" s="625">
        <f t="shared" si="1"/>
        <v>2719</v>
      </c>
      <c r="G61" s="625">
        <v>2358</v>
      </c>
      <c r="H61" s="625">
        <v>0</v>
      </c>
      <c r="I61" s="625">
        <v>0</v>
      </c>
      <c r="J61" s="625">
        <v>2358</v>
      </c>
      <c r="K61" s="625">
        <v>0</v>
      </c>
      <c r="L61" s="625">
        <v>0</v>
      </c>
      <c r="M61" s="625">
        <v>0</v>
      </c>
      <c r="N61" s="625">
        <v>0</v>
      </c>
      <c r="O61" s="625">
        <v>265</v>
      </c>
      <c r="P61" s="625">
        <v>0</v>
      </c>
      <c r="Q61" s="625">
        <v>0</v>
      </c>
      <c r="R61" s="625">
        <v>265</v>
      </c>
      <c r="S61" s="626">
        <f t="shared" si="0"/>
        <v>265</v>
      </c>
    </row>
    <row r="62" spans="1:19" s="733" customFormat="1" ht="15.75">
      <c r="A62" s="926" t="s">
        <v>9</v>
      </c>
      <c r="B62" s="732"/>
      <c r="C62" s="927">
        <v>110398</v>
      </c>
      <c r="D62" s="927">
        <v>2437</v>
      </c>
      <c r="E62" s="732">
        <v>0</v>
      </c>
      <c r="F62" s="927">
        <f t="shared" si="1"/>
        <v>112835</v>
      </c>
      <c r="G62" s="732">
        <v>106051</v>
      </c>
      <c r="H62" s="732">
        <f t="shared" ref="H62:N62" si="2">SUM(H11:H61)</f>
        <v>0</v>
      </c>
      <c r="I62" s="732">
        <f t="shared" si="2"/>
        <v>0</v>
      </c>
      <c r="J62" s="732">
        <v>106051</v>
      </c>
      <c r="K62" s="732">
        <f t="shared" si="2"/>
        <v>0</v>
      </c>
      <c r="L62" s="732">
        <f t="shared" si="2"/>
        <v>0</v>
      </c>
      <c r="M62" s="732">
        <f t="shared" si="2"/>
        <v>0</v>
      </c>
      <c r="N62" s="732">
        <f t="shared" si="2"/>
        <v>0</v>
      </c>
      <c r="O62" s="732">
        <v>4347</v>
      </c>
      <c r="P62" s="732">
        <v>0</v>
      </c>
      <c r="Q62" s="732">
        <v>0</v>
      </c>
      <c r="R62" s="732">
        <v>4347</v>
      </c>
      <c r="S62" s="928">
        <f t="shared" si="0"/>
        <v>4347</v>
      </c>
    </row>
    <row r="65" spans="1:19" s="285" customFormat="1" ht="12.75">
      <c r="A65" s="11" t="s">
        <v>5</v>
      </c>
      <c r="G65" s="11"/>
      <c r="H65" s="11"/>
      <c r="K65" s="11"/>
      <c r="L65" s="11"/>
      <c r="M65" s="11"/>
      <c r="N65" s="11"/>
      <c r="O65" s="11"/>
      <c r="P65" s="1154" t="s">
        <v>6</v>
      </c>
      <c r="Q65" s="1154"/>
      <c r="R65" s="1154"/>
      <c r="S65" s="1154"/>
    </row>
    <row r="66" spans="1:19" s="285" customFormat="1" ht="12.75" customHeight="1">
      <c r="J66" s="11"/>
      <c r="K66" s="1147" t="s">
        <v>7</v>
      </c>
      <c r="L66" s="1147"/>
      <c r="M66" s="1147"/>
      <c r="N66" s="1147"/>
      <c r="O66" s="1147"/>
      <c r="P66" s="1147"/>
      <c r="Q66" s="1147"/>
      <c r="R66" s="1147"/>
      <c r="S66" s="1147"/>
    </row>
    <row r="67" spans="1:19" s="285" customFormat="1" ht="12.75" customHeight="1">
      <c r="J67" s="1147" t="s">
        <v>56</v>
      </c>
      <c r="K67" s="1147"/>
      <c r="L67" s="1147"/>
      <c r="M67" s="1147"/>
      <c r="N67" s="1147"/>
      <c r="O67" s="1147"/>
      <c r="P67" s="1147"/>
      <c r="Q67" s="1147"/>
      <c r="R67" s="1147"/>
      <c r="S67" s="1147"/>
    </row>
    <row r="68" spans="1:19" s="285" customFormat="1" ht="12.75">
      <c r="A68" s="11"/>
      <c r="B68" s="11"/>
      <c r="K68" s="11"/>
      <c r="L68" s="11"/>
      <c r="M68" s="11"/>
      <c r="N68" s="30" t="s">
        <v>55</v>
      </c>
      <c r="O68" s="30"/>
      <c r="P68" s="30"/>
      <c r="Q68" s="30"/>
      <c r="R68" s="30"/>
      <c r="S68" s="30"/>
    </row>
  </sheetData>
  <mergeCells count="13">
    <mergeCell ref="P65:S65"/>
    <mergeCell ref="K66:S66"/>
    <mergeCell ref="J67:S67"/>
    <mergeCell ref="G1:M1"/>
    <mergeCell ref="E2:O2"/>
    <mergeCell ref="B4:T4"/>
    <mergeCell ref="A6:B6"/>
    <mergeCell ref="A8:A9"/>
    <mergeCell ref="B8:B9"/>
    <mergeCell ref="C8:F8"/>
    <mergeCell ref="G8:J8"/>
    <mergeCell ref="K8:N8"/>
    <mergeCell ref="O8:R8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view="pageBreakPreview" topLeftCell="A13" zoomScale="70" zoomScaleNormal="70" zoomScaleSheetLayoutView="70" workbookViewId="0">
      <selection activeCell="L64" sqref="L64"/>
    </sheetView>
  </sheetViews>
  <sheetFormatPr defaultRowHeight="15"/>
  <cols>
    <col min="1" max="1" width="7.28515625" style="614" customWidth="1"/>
    <col min="2" max="2" width="14.140625" style="614" customWidth="1"/>
    <col min="3" max="3" width="15.42578125" style="614" customWidth="1"/>
    <col min="4" max="4" width="14.85546875" style="614" customWidth="1"/>
    <col min="5" max="5" width="11.85546875" style="614" customWidth="1"/>
    <col min="6" max="6" width="9.85546875" style="614" customWidth="1"/>
    <col min="7" max="7" width="12.7109375" style="614" customWidth="1"/>
    <col min="8" max="9" width="11" style="614" customWidth="1"/>
    <col min="10" max="10" width="14.140625" style="614" customWidth="1"/>
    <col min="11" max="11" width="12.28515625" style="614" customWidth="1"/>
    <col min="12" max="12" width="13.140625" style="614" customWidth="1"/>
    <col min="13" max="13" width="9.7109375" style="614" customWidth="1"/>
    <col min="14" max="14" width="9.5703125" style="614" customWidth="1"/>
    <col min="15" max="15" width="12.7109375" style="614" customWidth="1"/>
    <col min="16" max="16" width="13.28515625" style="614" customWidth="1"/>
    <col min="17" max="17" width="11.28515625" style="614" customWidth="1"/>
    <col min="18" max="18" width="9.28515625" style="614" customWidth="1"/>
    <col min="19" max="19" width="9.140625" style="614"/>
    <col min="20" max="20" width="12.28515625" style="614" customWidth="1"/>
    <col min="21" max="256" width="9.140625" style="614"/>
    <col min="257" max="257" width="7.28515625" style="614" customWidth="1"/>
    <col min="258" max="258" width="14.140625" style="614" customWidth="1"/>
    <col min="259" max="259" width="15.42578125" style="614" customWidth="1"/>
    <col min="260" max="260" width="14.85546875" style="614" customWidth="1"/>
    <col min="261" max="261" width="11.85546875" style="614" customWidth="1"/>
    <col min="262" max="262" width="9.85546875" style="614" customWidth="1"/>
    <col min="263" max="263" width="12.7109375" style="614" customWidth="1"/>
    <col min="264" max="265" width="11" style="614" customWidth="1"/>
    <col min="266" max="266" width="14.140625" style="614" customWidth="1"/>
    <col min="267" max="267" width="12.28515625" style="614" customWidth="1"/>
    <col min="268" max="268" width="13.140625" style="614" customWidth="1"/>
    <col min="269" max="269" width="9.7109375" style="614" customWidth="1"/>
    <col min="270" max="270" width="9.5703125" style="614" customWidth="1"/>
    <col min="271" max="271" width="12.7109375" style="614" customWidth="1"/>
    <col min="272" max="272" width="13.28515625" style="614" customWidth="1"/>
    <col min="273" max="273" width="11.28515625" style="614" customWidth="1"/>
    <col min="274" max="274" width="9.28515625" style="614" customWidth="1"/>
    <col min="275" max="275" width="9.140625" style="614"/>
    <col min="276" max="276" width="12.28515625" style="614" customWidth="1"/>
    <col min="277" max="512" width="9.140625" style="614"/>
    <col min="513" max="513" width="7.28515625" style="614" customWidth="1"/>
    <col min="514" max="514" width="14.140625" style="614" customWidth="1"/>
    <col min="515" max="515" width="15.42578125" style="614" customWidth="1"/>
    <col min="516" max="516" width="14.85546875" style="614" customWidth="1"/>
    <col min="517" max="517" width="11.85546875" style="614" customWidth="1"/>
    <col min="518" max="518" width="9.85546875" style="614" customWidth="1"/>
    <col min="519" max="519" width="12.7109375" style="614" customWidth="1"/>
    <col min="520" max="521" width="11" style="614" customWidth="1"/>
    <col min="522" max="522" width="14.140625" style="614" customWidth="1"/>
    <col min="523" max="523" width="12.28515625" style="614" customWidth="1"/>
    <col min="524" max="524" width="13.140625" style="614" customWidth="1"/>
    <col min="525" max="525" width="9.7109375" style="614" customWidth="1"/>
    <col min="526" max="526" width="9.5703125" style="614" customWidth="1"/>
    <col min="527" max="527" width="12.7109375" style="614" customWidth="1"/>
    <col min="528" max="528" width="13.28515625" style="614" customWidth="1"/>
    <col min="529" max="529" width="11.28515625" style="614" customWidth="1"/>
    <col min="530" max="530" width="9.28515625" style="614" customWidth="1"/>
    <col min="531" max="531" width="9.140625" style="614"/>
    <col min="532" max="532" width="12.28515625" style="614" customWidth="1"/>
    <col min="533" max="768" width="9.140625" style="614"/>
    <col min="769" max="769" width="7.28515625" style="614" customWidth="1"/>
    <col min="770" max="770" width="14.140625" style="614" customWidth="1"/>
    <col min="771" max="771" width="15.42578125" style="614" customWidth="1"/>
    <col min="772" max="772" width="14.85546875" style="614" customWidth="1"/>
    <col min="773" max="773" width="11.85546875" style="614" customWidth="1"/>
    <col min="774" max="774" width="9.85546875" style="614" customWidth="1"/>
    <col min="775" max="775" width="12.7109375" style="614" customWidth="1"/>
    <col min="776" max="777" width="11" style="614" customWidth="1"/>
    <col min="778" max="778" width="14.140625" style="614" customWidth="1"/>
    <col min="779" max="779" width="12.28515625" style="614" customWidth="1"/>
    <col min="780" max="780" width="13.140625" style="614" customWidth="1"/>
    <col min="781" max="781" width="9.7109375" style="614" customWidth="1"/>
    <col min="782" max="782" width="9.5703125" style="614" customWidth="1"/>
    <col min="783" max="783" width="12.7109375" style="614" customWidth="1"/>
    <col min="784" max="784" width="13.28515625" style="614" customWidth="1"/>
    <col min="785" max="785" width="11.28515625" style="614" customWidth="1"/>
    <col min="786" max="786" width="9.28515625" style="614" customWidth="1"/>
    <col min="787" max="787" width="9.140625" style="614"/>
    <col min="788" max="788" width="12.28515625" style="614" customWidth="1"/>
    <col min="789" max="1024" width="9.140625" style="614"/>
    <col min="1025" max="1025" width="7.28515625" style="614" customWidth="1"/>
    <col min="1026" max="1026" width="14.140625" style="614" customWidth="1"/>
    <col min="1027" max="1027" width="15.42578125" style="614" customWidth="1"/>
    <col min="1028" max="1028" width="14.85546875" style="614" customWidth="1"/>
    <col min="1029" max="1029" width="11.85546875" style="614" customWidth="1"/>
    <col min="1030" max="1030" width="9.85546875" style="614" customWidth="1"/>
    <col min="1031" max="1031" width="12.7109375" style="614" customWidth="1"/>
    <col min="1032" max="1033" width="11" style="614" customWidth="1"/>
    <col min="1034" max="1034" width="14.140625" style="614" customWidth="1"/>
    <col min="1035" max="1035" width="12.28515625" style="614" customWidth="1"/>
    <col min="1036" max="1036" width="13.140625" style="614" customWidth="1"/>
    <col min="1037" max="1037" width="9.7109375" style="614" customWidth="1"/>
    <col min="1038" max="1038" width="9.5703125" style="614" customWidth="1"/>
    <col min="1039" max="1039" width="12.7109375" style="614" customWidth="1"/>
    <col min="1040" max="1040" width="13.28515625" style="614" customWidth="1"/>
    <col min="1041" max="1041" width="11.28515625" style="614" customWidth="1"/>
    <col min="1042" max="1042" width="9.28515625" style="614" customWidth="1"/>
    <col min="1043" max="1043" width="9.140625" style="614"/>
    <col min="1044" max="1044" width="12.28515625" style="614" customWidth="1"/>
    <col min="1045" max="1280" width="9.140625" style="614"/>
    <col min="1281" max="1281" width="7.28515625" style="614" customWidth="1"/>
    <col min="1282" max="1282" width="14.140625" style="614" customWidth="1"/>
    <col min="1283" max="1283" width="15.42578125" style="614" customWidth="1"/>
    <col min="1284" max="1284" width="14.85546875" style="614" customWidth="1"/>
    <col min="1285" max="1285" width="11.85546875" style="614" customWidth="1"/>
    <col min="1286" max="1286" width="9.85546875" style="614" customWidth="1"/>
    <col min="1287" max="1287" width="12.7109375" style="614" customWidth="1"/>
    <col min="1288" max="1289" width="11" style="614" customWidth="1"/>
    <col min="1290" max="1290" width="14.140625" style="614" customWidth="1"/>
    <col min="1291" max="1291" width="12.28515625" style="614" customWidth="1"/>
    <col min="1292" max="1292" width="13.140625" style="614" customWidth="1"/>
    <col min="1293" max="1293" width="9.7109375" style="614" customWidth="1"/>
    <col min="1294" max="1294" width="9.5703125" style="614" customWidth="1"/>
    <col min="1295" max="1295" width="12.7109375" style="614" customWidth="1"/>
    <col min="1296" max="1296" width="13.28515625" style="614" customWidth="1"/>
    <col min="1297" max="1297" width="11.28515625" style="614" customWidth="1"/>
    <col min="1298" max="1298" width="9.28515625" style="614" customWidth="1"/>
    <col min="1299" max="1299" width="9.140625" style="614"/>
    <col min="1300" max="1300" width="12.28515625" style="614" customWidth="1"/>
    <col min="1301" max="1536" width="9.140625" style="614"/>
    <col min="1537" max="1537" width="7.28515625" style="614" customWidth="1"/>
    <col min="1538" max="1538" width="14.140625" style="614" customWidth="1"/>
    <col min="1539" max="1539" width="15.42578125" style="614" customWidth="1"/>
    <col min="1540" max="1540" width="14.85546875" style="614" customWidth="1"/>
    <col min="1541" max="1541" width="11.85546875" style="614" customWidth="1"/>
    <col min="1542" max="1542" width="9.85546875" style="614" customWidth="1"/>
    <col min="1543" max="1543" width="12.7109375" style="614" customWidth="1"/>
    <col min="1544" max="1545" width="11" style="614" customWidth="1"/>
    <col min="1546" max="1546" width="14.140625" style="614" customWidth="1"/>
    <col min="1547" max="1547" width="12.28515625" style="614" customWidth="1"/>
    <col min="1548" max="1548" width="13.140625" style="614" customWidth="1"/>
    <col min="1549" max="1549" width="9.7109375" style="614" customWidth="1"/>
    <col min="1550" max="1550" width="9.5703125" style="614" customWidth="1"/>
    <col min="1551" max="1551" width="12.7109375" style="614" customWidth="1"/>
    <col min="1552" max="1552" width="13.28515625" style="614" customWidth="1"/>
    <col min="1553" max="1553" width="11.28515625" style="614" customWidth="1"/>
    <col min="1554" max="1554" width="9.28515625" style="614" customWidth="1"/>
    <col min="1555" max="1555" width="9.140625" style="614"/>
    <col min="1556" max="1556" width="12.28515625" style="614" customWidth="1"/>
    <col min="1557" max="1792" width="9.140625" style="614"/>
    <col min="1793" max="1793" width="7.28515625" style="614" customWidth="1"/>
    <col min="1794" max="1794" width="14.140625" style="614" customWidth="1"/>
    <col min="1795" max="1795" width="15.42578125" style="614" customWidth="1"/>
    <col min="1796" max="1796" width="14.85546875" style="614" customWidth="1"/>
    <col min="1797" max="1797" width="11.85546875" style="614" customWidth="1"/>
    <col min="1798" max="1798" width="9.85546875" style="614" customWidth="1"/>
    <col min="1799" max="1799" width="12.7109375" style="614" customWidth="1"/>
    <col min="1800" max="1801" width="11" style="614" customWidth="1"/>
    <col min="1802" max="1802" width="14.140625" style="614" customWidth="1"/>
    <col min="1803" max="1803" width="12.28515625" style="614" customWidth="1"/>
    <col min="1804" max="1804" width="13.140625" style="614" customWidth="1"/>
    <col min="1805" max="1805" width="9.7109375" style="614" customWidth="1"/>
    <col min="1806" max="1806" width="9.5703125" style="614" customWidth="1"/>
    <col min="1807" max="1807" width="12.7109375" style="614" customWidth="1"/>
    <col min="1808" max="1808" width="13.28515625" style="614" customWidth="1"/>
    <col min="1809" max="1809" width="11.28515625" style="614" customWidth="1"/>
    <col min="1810" max="1810" width="9.28515625" style="614" customWidth="1"/>
    <col min="1811" max="1811" width="9.140625" style="614"/>
    <col min="1812" max="1812" width="12.28515625" style="614" customWidth="1"/>
    <col min="1813" max="2048" width="9.140625" style="614"/>
    <col min="2049" max="2049" width="7.28515625" style="614" customWidth="1"/>
    <col min="2050" max="2050" width="14.140625" style="614" customWidth="1"/>
    <col min="2051" max="2051" width="15.42578125" style="614" customWidth="1"/>
    <col min="2052" max="2052" width="14.85546875" style="614" customWidth="1"/>
    <col min="2053" max="2053" width="11.85546875" style="614" customWidth="1"/>
    <col min="2054" max="2054" width="9.85546875" style="614" customWidth="1"/>
    <col min="2055" max="2055" width="12.7109375" style="614" customWidth="1"/>
    <col min="2056" max="2057" width="11" style="614" customWidth="1"/>
    <col min="2058" max="2058" width="14.140625" style="614" customWidth="1"/>
    <col min="2059" max="2059" width="12.28515625" style="614" customWidth="1"/>
    <col min="2060" max="2060" width="13.140625" style="614" customWidth="1"/>
    <col min="2061" max="2061" width="9.7109375" style="614" customWidth="1"/>
    <col min="2062" max="2062" width="9.5703125" style="614" customWidth="1"/>
    <col min="2063" max="2063" width="12.7109375" style="614" customWidth="1"/>
    <col min="2064" max="2064" width="13.28515625" style="614" customWidth="1"/>
    <col min="2065" max="2065" width="11.28515625" style="614" customWidth="1"/>
    <col min="2066" max="2066" width="9.28515625" style="614" customWidth="1"/>
    <col min="2067" max="2067" width="9.140625" style="614"/>
    <col min="2068" max="2068" width="12.28515625" style="614" customWidth="1"/>
    <col min="2069" max="2304" width="9.140625" style="614"/>
    <col min="2305" max="2305" width="7.28515625" style="614" customWidth="1"/>
    <col min="2306" max="2306" width="14.140625" style="614" customWidth="1"/>
    <col min="2307" max="2307" width="15.42578125" style="614" customWidth="1"/>
    <col min="2308" max="2308" width="14.85546875" style="614" customWidth="1"/>
    <col min="2309" max="2309" width="11.85546875" style="614" customWidth="1"/>
    <col min="2310" max="2310" width="9.85546875" style="614" customWidth="1"/>
    <col min="2311" max="2311" width="12.7109375" style="614" customWidth="1"/>
    <col min="2312" max="2313" width="11" style="614" customWidth="1"/>
    <col min="2314" max="2314" width="14.140625" style="614" customWidth="1"/>
    <col min="2315" max="2315" width="12.28515625" style="614" customWidth="1"/>
    <col min="2316" max="2316" width="13.140625" style="614" customWidth="1"/>
    <col min="2317" max="2317" width="9.7109375" style="614" customWidth="1"/>
    <col min="2318" max="2318" width="9.5703125" style="614" customWidth="1"/>
    <col min="2319" max="2319" width="12.7109375" style="614" customWidth="1"/>
    <col min="2320" max="2320" width="13.28515625" style="614" customWidth="1"/>
    <col min="2321" max="2321" width="11.28515625" style="614" customWidth="1"/>
    <col min="2322" max="2322" width="9.28515625" style="614" customWidth="1"/>
    <col min="2323" max="2323" width="9.140625" style="614"/>
    <col min="2324" max="2324" width="12.28515625" style="614" customWidth="1"/>
    <col min="2325" max="2560" width="9.140625" style="614"/>
    <col min="2561" max="2561" width="7.28515625" style="614" customWidth="1"/>
    <col min="2562" max="2562" width="14.140625" style="614" customWidth="1"/>
    <col min="2563" max="2563" width="15.42578125" style="614" customWidth="1"/>
    <col min="2564" max="2564" width="14.85546875" style="614" customWidth="1"/>
    <col min="2565" max="2565" width="11.85546875" style="614" customWidth="1"/>
    <col min="2566" max="2566" width="9.85546875" style="614" customWidth="1"/>
    <col min="2567" max="2567" width="12.7109375" style="614" customWidth="1"/>
    <col min="2568" max="2569" width="11" style="614" customWidth="1"/>
    <col min="2570" max="2570" width="14.140625" style="614" customWidth="1"/>
    <col min="2571" max="2571" width="12.28515625" style="614" customWidth="1"/>
    <col min="2572" max="2572" width="13.140625" style="614" customWidth="1"/>
    <col min="2573" max="2573" width="9.7109375" style="614" customWidth="1"/>
    <col min="2574" max="2574" width="9.5703125" style="614" customWidth="1"/>
    <col min="2575" max="2575" width="12.7109375" style="614" customWidth="1"/>
    <col min="2576" max="2576" width="13.28515625" style="614" customWidth="1"/>
    <col min="2577" max="2577" width="11.28515625" style="614" customWidth="1"/>
    <col min="2578" max="2578" width="9.28515625" style="614" customWidth="1"/>
    <col min="2579" max="2579" width="9.140625" style="614"/>
    <col min="2580" max="2580" width="12.28515625" style="614" customWidth="1"/>
    <col min="2581" max="2816" width="9.140625" style="614"/>
    <col min="2817" max="2817" width="7.28515625" style="614" customWidth="1"/>
    <col min="2818" max="2818" width="14.140625" style="614" customWidth="1"/>
    <col min="2819" max="2819" width="15.42578125" style="614" customWidth="1"/>
    <col min="2820" max="2820" width="14.85546875" style="614" customWidth="1"/>
    <col min="2821" max="2821" width="11.85546875" style="614" customWidth="1"/>
    <col min="2822" max="2822" width="9.85546875" style="614" customWidth="1"/>
    <col min="2823" max="2823" width="12.7109375" style="614" customWidth="1"/>
    <col min="2824" max="2825" width="11" style="614" customWidth="1"/>
    <col min="2826" max="2826" width="14.140625" style="614" customWidth="1"/>
    <col min="2827" max="2827" width="12.28515625" style="614" customWidth="1"/>
    <col min="2828" max="2828" width="13.140625" style="614" customWidth="1"/>
    <col min="2829" max="2829" width="9.7109375" style="614" customWidth="1"/>
    <col min="2830" max="2830" width="9.5703125" style="614" customWidth="1"/>
    <col min="2831" max="2831" width="12.7109375" style="614" customWidth="1"/>
    <col min="2832" max="2832" width="13.28515625" style="614" customWidth="1"/>
    <col min="2833" max="2833" width="11.28515625" style="614" customWidth="1"/>
    <col min="2834" max="2834" width="9.28515625" style="614" customWidth="1"/>
    <col min="2835" max="2835" width="9.140625" style="614"/>
    <col min="2836" max="2836" width="12.28515625" style="614" customWidth="1"/>
    <col min="2837" max="3072" width="9.140625" style="614"/>
    <col min="3073" max="3073" width="7.28515625" style="614" customWidth="1"/>
    <col min="3074" max="3074" width="14.140625" style="614" customWidth="1"/>
    <col min="3075" max="3075" width="15.42578125" style="614" customWidth="1"/>
    <col min="3076" max="3076" width="14.85546875" style="614" customWidth="1"/>
    <col min="3077" max="3077" width="11.85546875" style="614" customWidth="1"/>
    <col min="3078" max="3078" width="9.85546875" style="614" customWidth="1"/>
    <col min="3079" max="3079" width="12.7109375" style="614" customWidth="1"/>
    <col min="3080" max="3081" width="11" style="614" customWidth="1"/>
    <col min="3082" max="3082" width="14.140625" style="614" customWidth="1"/>
    <col min="3083" max="3083" width="12.28515625" style="614" customWidth="1"/>
    <col min="3084" max="3084" width="13.140625" style="614" customWidth="1"/>
    <col min="3085" max="3085" width="9.7109375" style="614" customWidth="1"/>
    <col min="3086" max="3086" width="9.5703125" style="614" customWidth="1"/>
    <col min="3087" max="3087" width="12.7109375" style="614" customWidth="1"/>
    <col min="3088" max="3088" width="13.28515625" style="614" customWidth="1"/>
    <col min="3089" max="3089" width="11.28515625" style="614" customWidth="1"/>
    <col min="3090" max="3090" width="9.28515625" style="614" customWidth="1"/>
    <col min="3091" max="3091" width="9.140625" style="614"/>
    <col min="3092" max="3092" width="12.28515625" style="614" customWidth="1"/>
    <col min="3093" max="3328" width="9.140625" style="614"/>
    <col min="3329" max="3329" width="7.28515625" style="614" customWidth="1"/>
    <col min="3330" max="3330" width="14.140625" style="614" customWidth="1"/>
    <col min="3331" max="3331" width="15.42578125" style="614" customWidth="1"/>
    <col min="3332" max="3332" width="14.85546875" style="614" customWidth="1"/>
    <col min="3333" max="3333" width="11.85546875" style="614" customWidth="1"/>
    <col min="3334" max="3334" width="9.85546875" style="614" customWidth="1"/>
    <col min="3335" max="3335" width="12.7109375" style="614" customWidth="1"/>
    <col min="3336" max="3337" width="11" style="614" customWidth="1"/>
    <col min="3338" max="3338" width="14.140625" style="614" customWidth="1"/>
    <col min="3339" max="3339" width="12.28515625" style="614" customWidth="1"/>
    <col min="3340" max="3340" width="13.140625" style="614" customWidth="1"/>
    <col min="3341" max="3341" width="9.7109375" style="614" customWidth="1"/>
    <col min="3342" max="3342" width="9.5703125" style="614" customWidth="1"/>
    <col min="3343" max="3343" width="12.7109375" style="614" customWidth="1"/>
    <col min="3344" max="3344" width="13.28515625" style="614" customWidth="1"/>
    <col min="3345" max="3345" width="11.28515625" style="614" customWidth="1"/>
    <col min="3346" max="3346" width="9.28515625" style="614" customWidth="1"/>
    <col min="3347" max="3347" width="9.140625" style="614"/>
    <col min="3348" max="3348" width="12.28515625" style="614" customWidth="1"/>
    <col min="3349" max="3584" width="9.140625" style="614"/>
    <col min="3585" max="3585" width="7.28515625" style="614" customWidth="1"/>
    <col min="3586" max="3586" width="14.140625" style="614" customWidth="1"/>
    <col min="3587" max="3587" width="15.42578125" style="614" customWidth="1"/>
    <col min="3588" max="3588" width="14.85546875" style="614" customWidth="1"/>
    <col min="3589" max="3589" width="11.85546875" style="614" customWidth="1"/>
    <col min="3590" max="3590" width="9.85546875" style="614" customWidth="1"/>
    <col min="3591" max="3591" width="12.7109375" style="614" customWidth="1"/>
    <col min="3592" max="3593" width="11" style="614" customWidth="1"/>
    <col min="3594" max="3594" width="14.140625" style="614" customWidth="1"/>
    <col min="3595" max="3595" width="12.28515625" style="614" customWidth="1"/>
    <col min="3596" max="3596" width="13.140625" style="614" customWidth="1"/>
    <col min="3597" max="3597" width="9.7109375" style="614" customWidth="1"/>
    <col min="3598" max="3598" width="9.5703125" style="614" customWidth="1"/>
    <col min="3599" max="3599" width="12.7109375" style="614" customWidth="1"/>
    <col min="3600" max="3600" width="13.28515625" style="614" customWidth="1"/>
    <col min="3601" max="3601" width="11.28515625" style="614" customWidth="1"/>
    <col min="3602" max="3602" width="9.28515625" style="614" customWidth="1"/>
    <col min="3603" max="3603" width="9.140625" style="614"/>
    <col min="3604" max="3604" width="12.28515625" style="614" customWidth="1"/>
    <col min="3605" max="3840" width="9.140625" style="614"/>
    <col min="3841" max="3841" width="7.28515625" style="614" customWidth="1"/>
    <col min="3842" max="3842" width="14.140625" style="614" customWidth="1"/>
    <col min="3843" max="3843" width="15.42578125" style="614" customWidth="1"/>
    <col min="3844" max="3844" width="14.85546875" style="614" customWidth="1"/>
    <col min="3845" max="3845" width="11.85546875" style="614" customWidth="1"/>
    <col min="3846" max="3846" width="9.85546875" style="614" customWidth="1"/>
    <col min="3847" max="3847" width="12.7109375" style="614" customWidth="1"/>
    <col min="3848" max="3849" width="11" style="614" customWidth="1"/>
    <col min="3850" max="3850" width="14.140625" style="614" customWidth="1"/>
    <col min="3851" max="3851" width="12.28515625" style="614" customWidth="1"/>
    <col min="3852" max="3852" width="13.140625" style="614" customWidth="1"/>
    <col min="3853" max="3853" width="9.7109375" style="614" customWidth="1"/>
    <col min="3854" max="3854" width="9.5703125" style="614" customWidth="1"/>
    <col min="3855" max="3855" width="12.7109375" style="614" customWidth="1"/>
    <col min="3856" max="3856" width="13.28515625" style="614" customWidth="1"/>
    <col min="3857" max="3857" width="11.28515625" style="614" customWidth="1"/>
    <col min="3858" max="3858" width="9.28515625" style="614" customWidth="1"/>
    <col min="3859" max="3859" width="9.140625" style="614"/>
    <col min="3860" max="3860" width="12.28515625" style="614" customWidth="1"/>
    <col min="3861" max="4096" width="9.140625" style="614"/>
    <col min="4097" max="4097" width="7.28515625" style="614" customWidth="1"/>
    <col min="4098" max="4098" width="14.140625" style="614" customWidth="1"/>
    <col min="4099" max="4099" width="15.42578125" style="614" customWidth="1"/>
    <col min="4100" max="4100" width="14.85546875" style="614" customWidth="1"/>
    <col min="4101" max="4101" width="11.85546875" style="614" customWidth="1"/>
    <col min="4102" max="4102" width="9.85546875" style="614" customWidth="1"/>
    <col min="4103" max="4103" width="12.7109375" style="614" customWidth="1"/>
    <col min="4104" max="4105" width="11" style="614" customWidth="1"/>
    <col min="4106" max="4106" width="14.140625" style="614" customWidth="1"/>
    <col min="4107" max="4107" width="12.28515625" style="614" customWidth="1"/>
    <col min="4108" max="4108" width="13.140625" style="614" customWidth="1"/>
    <col min="4109" max="4109" width="9.7109375" style="614" customWidth="1"/>
    <col min="4110" max="4110" width="9.5703125" style="614" customWidth="1"/>
    <col min="4111" max="4111" width="12.7109375" style="614" customWidth="1"/>
    <col min="4112" max="4112" width="13.28515625" style="614" customWidth="1"/>
    <col min="4113" max="4113" width="11.28515625" style="614" customWidth="1"/>
    <col min="4114" max="4114" width="9.28515625" style="614" customWidth="1"/>
    <col min="4115" max="4115" width="9.140625" style="614"/>
    <col min="4116" max="4116" width="12.28515625" style="614" customWidth="1"/>
    <col min="4117" max="4352" width="9.140625" style="614"/>
    <col min="4353" max="4353" width="7.28515625" style="614" customWidth="1"/>
    <col min="4354" max="4354" width="14.140625" style="614" customWidth="1"/>
    <col min="4355" max="4355" width="15.42578125" style="614" customWidth="1"/>
    <col min="4356" max="4356" width="14.85546875" style="614" customWidth="1"/>
    <col min="4357" max="4357" width="11.85546875" style="614" customWidth="1"/>
    <col min="4358" max="4358" width="9.85546875" style="614" customWidth="1"/>
    <col min="4359" max="4359" width="12.7109375" style="614" customWidth="1"/>
    <col min="4360" max="4361" width="11" style="614" customWidth="1"/>
    <col min="4362" max="4362" width="14.140625" style="614" customWidth="1"/>
    <col min="4363" max="4363" width="12.28515625" style="614" customWidth="1"/>
    <col min="4364" max="4364" width="13.140625" style="614" customWidth="1"/>
    <col min="4365" max="4365" width="9.7109375" style="614" customWidth="1"/>
    <col min="4366" max="4366" width="9.5703125" style="614" customWidth="1"/>
    <col min="4367" max="4367" width="12.7109375" style="614" customWidth="1"/>
    <col min="4368" max="4368" width="13.28515625" style="614" customWidth="1"/>
    <col min="4369" max="4369" width="11.28515625" style="614" customWidth="1"/>
    <col min="4370" max="4370" width="9.28515625" style="614" customWidth="1"/>
    <col min="4371" max="4371" width="9.140625" style="614"/>
    <col min="4372" max="4372" width="12.28515625" style="614" customWidth="1"/>
    <col min="4373" max="4608" width="9.140625" style="614"/>
    <col min="4609" max="4609" width="7.28515625" style="614" customWidth="1"/>
    <col min="4610" max="4610" width="14.140625" style="614" customWidth="1"/>
    <col min="4611" max="4611" width="15.42578125" style="614" customWidth="1"/>
    <col min="4612" max="4612" width="14.85546875" style="614" customWidth="1"/>
    <col min="4613" max="4613" width="11.85546875" style="614" customWidth="1"/>
    <col min="4614" max="4614" width="9.85546875" style="614" customWidth="1"/>
    <col min="4615" max="4615" width="12.7109375" style="614" customWidth="1"/>
    <col min="4616" max="4617" width="11" style="614" customWidth="1"/>
    <col min="4618" max="4618" width="14.140625" style="614" customWidth="1"/>
    <col min="4619" max="4619" width="12.28515625" style="614" customWidth="1"/>
    <col min="4620" max="4620" width="13.140625" style="614" customWidth="1"/>
    <col min="4621" max="4621" width="9.7109375" style="614" customWidth="1"/>
    <col min="4622" max="4622" width="9.5703125" style="614" customWidth="1"/>
    <col min="4623" max="4623" width="12.7109375" style="614" customWidth="1"/>
    <col min="4624" max="4624" width="13.28515625" style="614" customWidth="1"/>
    <col min="4625" max="4625" width="11.28515625" style="614" customWidth="1"/>
    <col min="4626" max="4626" width="9.28515625" style="614" customWidth="1"/>
    <col min="4627" max="4627" width="9.140625" style="614"/>
    <col min="4628" max="4628" width="12.28515625" style="614" customWidth="1"/>
    <col min="4629" max="4864" width="9.140625" style="614"/>
    <col min="4865" max="4865" width="7.28515625" style="614" customWidth="1"/>
    <col min="4866" max="4866" width="14.140625" style="614" customWidth="1"/>
    <col min="4867" max="4867" width="15.42578125" style="614" customWidth="1"/>
    <col min="4868" max="4868" width="14.85546875" style="614" customWidth="1"/>
    <col min="4869" max="4869" width="11.85546875" style="614" customWidth="1"/>
    <col min="4870" max="4870" width="9.85546875" style="614" customWidth="1"/>
    <col min="4871" max="4871" width="12.7109375" style="614" customWidth="1"/>
    <col min="4872" max="4873" width="11" style="614" customWidth="1"/>
    <col min="4874" max="4874" width="14.140625" style="614" customWidth="1"/>
    <col min="4875" max="4875" width="12.28515625" style="614" customWidth="1"/>
    <col min="4876" max="4876" width="13.140625" style="614" customWidth="1"/>
    <col min="4877" max="4877" width="9.7109375" style="614" customWidth="1"/>
    <col min="4878" max="4878" width="9.5703125" style="614" customWidth="1"/>
    <col min="4879" max="4879" width="12.7109375" style="614" customWidth="1"/>
    <col min="4880" max="4880" width="13.28515625" style="614" customWidth="1"/>
    <col min="4881" max="4881" width="11.28515625" style="614" customWidth="1"/>
    <col min="4882" max="4882" width="9.28515625" style="614" customWidth="1"/>
    <col min="4883" max="4883" width="9.140625" style="614"/>
    <col min="4884" max="4884" width="12.28515625" style="614" customWidth="1"/>
    <col min="4885" max="5120" width="9.140625" style="614"/>
    <col min="5121" max="5121" width="7.28515625" style="614" customWidth="1"/>
    <col min="5122" max="5122" width="14.140625" style="614" customWidth="1"/>
    <col min="5123" max="5123" width="15.42578125" style="614" customWidth="1"/>
    <col min="5124" max="5124" width="14.85546875" style="614" customWidth="1"/>
    <col min="5125" max="5125" width="11.85546875" style="614" customWidth="1"/>
    <col min="5126" max="5126" width="9.85546875" style="614" customWidth="1"/>
    <col min="5127" max="5127" width="12.7109375" style="614" customWidth="1"/>
    <col min="5128" max="5129" width="11" style="614" customWidth="1"/>
    <col min="5130" max="5130" width="14.140625" style="614" customWidth="1"/>
    <col min="5131" max="5131" width="12.28515625" style="614" customWidth="1"/>
    <col min="5132" max="5132" width="13.140625" style="614" customWidth="1"/>
    <col min="5133" max="5133" width="9.7109375" style="614" customWidth="1"/>
    <col min="5134" max="5134" width="9.5703125" style="614" customWidth="1"/>
    <col min="5135" max="5135" width="12.7109375" style="614" customWidth="1"/>
    <col min="5136" max="5136" width="13.28515625" style="614" customWidth="1"/>
    <col min="5137" max="5137" width="11.28515625" style="614" customWidth="1"/>
    <col min="5138" max="5138" width="9.28515625" style="614" customWidth="1"/>
    <col min="5139" max="5139" width="9.140625" style="614"/>
    <col min="5140" max="5140" width="12.28515625" style="614" customWidth="1"/>
    <col min="5141" max="5376" width="9.140625" style="614"/>
    <col min="5377" max="5377" width="7.28515625" style="614" customWidth="1"/>
    <col min="5378" max="5378" width="14.140625" style="614" customWidth="1"/>
    <col min="5379" max="5379" width="15.42578125" style="614" customWidth="1"/>
    <col min="5380" max="5380" width="14.85546875" style="614" customWidth="1"/>
    <col min="5381" max="5381" width="11.85546875" style="614" customWidth="1"/>
    <col min="5382" max="5382" width="9.85546875" style="614" customWidth="1"/>
    <col min="5383" max="5383" width="12.7109375" style="614" customWidth="1"/>
    <col min="5384" max="5385" width="11" style="614" customWidth="1"/>
    <col min="5386" max="5386" width="14.140625" style="614" customWidth="1"/>
    <col min="5387" max="5387" width="12.28515625" style="614" customWidth="1"/>
    <col min="5388" max="5388" width="13.140625" style="614" customWidth="1"/>
    <col min="5389" max="5389" width="9.7109375" style="614" customWidth="1"/>
    <col min="5390" max="5390" width="9.5703125" style="614" customWidth="1"/>
    <col min="5391" max="5391" width="12.7109375" style="614" customWidth="1"/>
    <col min="5392" max="5392" width="13.28515625" style="614" customWidth="1"/>
    <col min="5393" max="5393" width="11.28515625" style="614" customWidth="1"/>
    <col min="5394" max="5394" width="9.28515625" style="614" customWidth="1"/>
    <col min="5395" max="5395" width="9.140625" style="614"/>
    <col min="5396" max="5396" width="12.28515625" style="614" customWidth="1"/>
    <col min="5397" max="5632" width="9.140625" style="614"/>
    <col min="5633" max="5633" width="7.28515625" style="614" customWidth="1"/>
    <col min="5634" max="5634" width="14.140625" style="614" customWidth="1"/>
    <col min="5635" max="5635" width="15.42578125" style="614" customWidth="1"/>
    <col min="5636" max="5636" width="14.85546875" style="614" customWidth="1"/>
    <col min="5637" max="5637" width="11.85546875" style="614" customWidth="1"/>
    <col min="5638" max="5638" width="9.85546875" style="614" customWidth="1"/>
    <col min="5639" max="5639" width="12.7109375" style="614" customWidth="1"/>
    <col min="5640" max="5641" width="11" style="614" customWidth="1"/>
    <col min="5642" max="5642" width="14.140625" style="614" customWidth="1"/>
    <col min="5643" max="5643" width="12.28515625" style="614" customWidth="1"/>
    <col min="5644" max="5644" width="13.140625" style="614" customWidth="1"/>
    <col min="5645" max="5645" width="9.7109375" style="614" customWidth="1"/>
    <col min="5646" max="5646" width="9.5703125" style="614" customWidth="1"/>
    <col min="5647" max="5647" width="12.7109375" style="614" customWidth="1"/>
    <col min="5648" max="5648" width="13.28515625" style="614" customWidth="1"/>
    <col min="5649" max="5649" width="11.28515625" style="614" customWidth="1"/>
    <col min="5650" max="5650" width="9.28515625" style="614" customWidth="1"/>
    <col min="5651" max="5651" width="9.140625" style="614"/>
    <col min="5652" max="5652" width="12.28515625" style="614" customWidth="1"/>
    <col min="5653" max="5888" width="9.140625" style="614"/>
    <col min="5889" max="5889" width="7.28515625" style="614" customWidth="1"/>
    <col min="5890" max="5890" width="14.140625" style="614" customWidth="1"/>
    <col min="5891" max="5891" width="15.42578125" style="614" customWidth="1"/>
    <col min="5892" max="5892" width="14.85546875" style="614" customWidth="1"/>
    <col min="5893" max="5893" width="11.85546875" style="614" customWidth="1"/>
    <col min="5894" max="5894" width="9.85546875" style="614" customWidth="1"/>
    <col min="5895" max="5895" width="12.7109375" style="614" customWidth="1"/>
    <col min="5896" max="5897" width="11" style="614" customWidth="1"/>
    <col min="5898" max="5898" width="14.140625" style="614" customWidth="1"/>
    <col min="5899" max="5899" width="12.28515625" style="614" customWidth="1"/>
    <col min="5900" max="5900" width="13.140625" style="614" customWidth="1"/>
    <col min="5901" max="5901" width="9.7109375" style="614" customWidth="1"/>
    <col min="5902" max="5902" width="9.5703125" style="614" customWidth="1"/>
    <col min="5903" max="5903" width="12.7109375" style="614" customWidth="1"/>
    <col min="5904" max="5904" width="13.28515625" style="614" customWidth="1"/>
    <col min="5905" max="5905" width="11.28515625" style="614" customWidth="1"/>
    <col min="5906" max="5906" width="9.28515625" style="614" customWidth="1"/>
    <col min="5907" max="5907" width="9.140625" style="614"/>
    <col min="5908" max="5908" width="12.28515625" style="614" customWidth="1"/>
    <col min="5909" max="6144" width="9.140625" style="614"/>
    <col min="6145" max="6145" width="7.28515625" style="614" customWidth="1"/>
    <col min="6146" max="6146" width="14.140625" style="614" customWidth="1"/>
    <col min="6147" max="6147" width="15.42578125" style="614" customWidth="1"/>
    <col min="6148" max="6148" width="14.85546875" style="614" customWidth="1"/>
    <col min="6149" max="6149" width="11.85546875" style="614" customWidth="1"/>
    <col min="6150" max="6150" width="9.85546875" style="614" customWidth="1"/>
    <col min="6151" max="6151" width="12.7109375" style="614" customWidth="1"/>
    <col min="6152" max="6153" width="11" style="614" customWidth="1"/>
    <col min="6154" max="6154" width="14.140625" style="614" customWidth="1"/>
    <col min="6155" max="6155" width="12.28515625" style="614" customWidth="1"/>
    <col min="6156" max="6156" width="13.140625" style="614" customWidth="1"/>
    <col min="6157" max="6157" width="9.7109375" style="614" customWidth="1"/>
    <col min="6158" max="6158" width="9.5703125" style="614" customWidth="1"/>
    <col min="6159" max="6159" width="12.7109375" style="614" customWidth="1"/>
    <col min="6160" max="6160" width="13.28515625" style="614" customWidth="1"/>
    <col min="6161" max="6161" width="11.28515625" style="614" customWidth="1"/>
    <col min="6162" max="6162" width="9.28515625" style="614" customWidth="1"/>
    <col min="6163" max="6163" width="9.140625" style="614"/>
    <col min="6164" max="6164" width="12.28515625" style="614" customWidth="1"/>
    <col min="6165" max="6400" width="9.140625" style="614"/>
    <col min="6401" max="6401" width="7.28515625" style="614" customWidth="1"/>
    <col min="6402" max="6402" width="14.140625" style="614" customWidth="1"/>
    <col min="6403" max="6403" width="15.42578125" style="614" customWidth="1"/>
    <col min="6404" max="6404" width="14.85546875" style="614" customWidth="1"/>
    <col min="6405" max="6405" width="11.85546875" style="614" customWidth="1"/>
    <col min="6406" max="6406" width="9.85546875" style="614" customWidth="1"/>
    <col min="6407" max="6407" width="12.7109375" style="614" customWidth="1"/>
    <col min="6408" max="6409" width="11" style="614" customWidth="1"/>
    <col min="6410" max="6410" width="14.140625" style="614" customWidth="1"/>
    <col min="6411" max="6411" width="12.28515625" style="614" customWidth="1"/>
    <col min="6412" max="6412" width="13.140625" style="614" customWidth="1"/>
    <col min="6413" max="6413" width="9.7109375" style="614" customWidth="1"/>
    <col min="6414" max="6414" width="9.5703125" style="614" customWidth="1"/>
    <col min="6415" max="6415" width="12.7109375" style="614" customWidth="1"/>
    <col min="6416" max="6416" width="13.28515625" style="614" customWidth="1"/>
    <col min="6417" max="6417" width="11.28515625" style="614" customWidth="1"/>
    <col min="6418" max="6418" width="9.28515625" style="614" customWidth="1"/>
    <col min="6419" max="6419" width="9.140625" style="614"/>
    <col min="6420" max="6420" width="12.28515625" style="614" customWidth="1"/>
    <col min="6421" max="6656" width="9.140625" style="614"/>
    <col min="6657" max="6657" width="7.28515625" style="614" customWidth="1"/>
    <col min="6658" max="6658" width="14.140625" style="614" customWidth="1"/>
    <col min="6659" max="6659" width="15.42578125" style="614" customWidth="1"/>
    <col min="6660" max="6660" width="14.85546875" style="614" customWidth="1"/>
    <col min="6661" max="6661" width="11.85546875" style="614" customWidth="1"/>
    <col min="6662" max="6662" width="9.85546875" style="614" customWidth="1"/>
    <col min="6663" max="6663" width="12.7109375" style="614" customWidth="1"/>
    <col min="6664" max="6665" width="11" style="614" customWidth="1"/>
    <col min="6666" max="6666" width="14.140625" style="614" customWidth="1"/>
    <col min="6667" max="6667" width="12.28515625" style="614" customWidth="1"/>
    <col min="6668" max="6668" width="13.140625" style="614" customWidth="1"/>
    <col min="6669" max="6669" width="9.7109375" style="614" customWidth="1"/>
    <col min="6670" max="6670" width="9.5703125" style="614" customWidth="1"/>
    <col min="6671" max="6671" width="12.7109375" style="614" customWidth="1"/>
    <col min="6672" max="6672" width="13.28515625" style="614" customWidth="1"/>
    <col min="6673" max="6673" width="11.28515625" style="614" customWidth="1"/>
    <col min="6674" max="6674" width="9.28515625" style="614" customWidth="1"/>
    <col min="6675" max="6675" width="9.140625" style="614"/>
    <col min="6676" max="6676" width="12.28515625" style="614" customWidth="1"/>
    <col min="6677" max="6912" width="9.140625" style="614"/>
    <col min="6913" max="6913" width="7.28515625" style="614" customWidth="1"/>
    <col min="6914" max="6914" width="14.140625" style="614" customWidth="1"/>
    <col min="6915" max="6915" width="15.42578125" style="614" customWidth="1"/>
    <col min="6916" max="6916" width="14.85546875" style="614" customWidth="1"/>
    <col min="6917" max="6917" width="11.85546875" style="614" customWidth="1"/>
    <col min="6918" max="6918" width="9.85546875" style="614" customWidth="1"/>
    <col min="6919" max="6919" width="12.7109375" style="614" customWidth="1"/>
    <col min="6920" max="6921" width="11" style="614" customWidth="1"/>
    <col min="6922" max="6922" width="14.140625" style="614" customWidth="1"/>
    <col min="6923" max="6923" width="12.28515625" style="614" customWidth="1"/>
    <col min="6924" max="6924" width="13.140625" style="614" customWidth="1"/>
    <col min="6925" max="6925" width="9.7109375" style="614" customWidth="1"/>
    <col min="6926" max="6926" width="9.5703125" style="614" customWidth="1"/>
    <col min="6927" max="6927" width="12.7109375" style="614" customWidth="1"/>
    <col min="6928" max="6928" width="13.28515625" style="614" customWidth="1"/>
    <col min="6929" max="6929" width="11.28515625" style="614" customWidth="1"/>
    <col min="6930" max="6930" width="9.28515625" style="614" customWidth="1"/>
    <col min="6931" max="6931" width="9.140625" style="614"/>
    <col min="6932" max="6932" width="12.28515625" style="614" customWidth="1"/>
    <col min="6933" max="7168" width="9.140625" style="614"/>
    <col min="7169" max="7169" width="7.28515625" style="614" customWidth="1"/>
    <col min="7170" max="7170" width="14.140625" style="614" customWidth="1"/>
    <col min="7171" max="7171" width="15.42578125" style="614" customWidth="1"/>
    <col min="7172" max="7172" width="14.85546875" style="614" customWidth="1"/>
    <col min="7173" max="7173" width="11.85546875" style="614" customWidth="1"/>
    <col min="7174" max="7174" width="9.85546875" style="614" customWidth="1"/>
    <col min="7175" max="7175" width="12.7109375" style="614" customWidth="1"/>
    <col min="7176" max="7177" width="11" style="614" customWidth="1"/>
    <col min="7178" max="7178" width="14.140625" style="614" customWidth="1"/>
    <col min="7179" max="7179" width="12.28515625" style="614" customWidth="1"/>
    <col min="7180" max="7180" width="13.140625" style="614" customWidth="1"/>
    <col min="7181" max="7181" width="9.7109375" style="614" customWidth="1"/>
    <col min="7182" max="7182" width="9.5703125" style="614" customWidth="1"/>
    <col min="7183" max="7183" width="12.7109375" style="614" customWidth="1"/>
    <col min="7184" max="7184" width="13.28515625" style="614" customWidth="1"/>
    <col min="7185" max="7185" width="11.28515625" style="614" customWidth="1"/>
    <col min="7186" max="7186" width="9.28515625" style="614" customWidth="1"/>
    <col min="7187" max="7187" width="9.140625" style="614"/>
    <col min="7188" max="7188" width="12.28515625" style="614" customWidth="1"/>
    <col min="7189" max="7424" width="9.140625" style="614"/>
    <col min="7425" max="7425" width="7.28515625" style="614" customWidth="1"/>
    <col min="7426" max="7426" width="14.140625" style="614" customWidth="1"/>
    <col min="7427" max="7427" width="15.42578125" style="614" customWidth="1"/>
    <col min="7428" max="7428" width="14.85546875" style="614" customWidth="1"/>
    <col min="7429" max="7429" width="11.85546875" style="614" customWidth="1"/>
    <col min="7430" max="7430" width="9.85546875" style="614" customWidth="1"/>
    <col min="7431" max="7431" width="12.7109375" style="614" customWidth="1"/>
    <col min="7432" max="7433" width="11" style="614" customWidth="1"/>
    <col min="7434" max="7434" width="14.140625" style="614" customWidth="1"/>
    <col min="7435" max="7435" width="12.28515625" style="614" customWidth="1"/>
    <col min="7436" max="7436" width="13.140625" style="614" customWidth="1"/>
    <col min="7437" max="7437" width="9.7109375" style="614" customWidth="1"/>
    <col min="7438" max="7438" width="9.5703125" style="614" customWidth="1"/>
    <col min="7439" max="7439" width="12.7109375" style="614" customWidth="1"/>
    <col min="7440" max="7440" width="13.28515625" style="614" customWidth="1"/>
    <col min="7441" max="7441" width="11.28515625" style="614" customWidth="1"/>
    <col min="7442" max="7442" width="9.28515625" style="614" customWidth="1"/>
    <col min="7443" max="7443" width="9.140625" style="614"/>
    <col min="7444" max="7444" width="12.28515625" style="614" customWidth="1"/>
    <col min="7445" max="7680" width="9.140625" style="614"/>
    <col min="7681" max="7681" width="7.28515625" style="614" customWidth="1"/>
    <col min="7682" max="7682" width="14.140625" style="614" customWidth="1"/>
    <col min="7683" max="7683" width="15.42578125" style="614" customWidth="1"/>
    <col min="7684" max="7684" width="14.85546875" style="614" customWidth="1"/>
    <col min="7685" max="7685" width="11.85546875" style="614" customWidth="1"/>
    <col min="7686" max="7686" width="9.85546875" style="614" customWidth="1"/>
    <col min="7687" max="7687" width="12.7109375" style="614" customWidth="1"/>
    <col min="7688" max="7689" width="11" style="614" customWidth="1"/>
    <col min="7690" max="7690" width="14.140625" style="614" customWidth="1"/>
    <col min="7691" max="7691" width="12.28515625" style="614" customWidth="1"/>
    <col min="7692" max="7692" width="13.140625" style="614" customWidth="1"/>
    <col min="7693" max="7693" width="9.7109375" style="614" customWidth="1"/>
    <col min="7694" max="7694" width="9.5703125" style="614" customWidth="1"/>
    <col min="7695" max="7695" width="12.7109375" style="614" customWidth="1"/>
    <col min="7696" max="7696" width="13.28515625" style="614" customWidth="1"/>
    <col min="7697" max="7697" width="11.28515625" style="614" customWidth="1"/>
    <col min="7698" max="7698" width="9.28515625" style="614" customWidth="1"/>
    <col min="7699" max="7699" width="9.140625" style="614"/>
    <col min="7700" max="7700" width="12.28515625" style="614" customWidth="1"/>
    <col min="7701" max="7936" width="9.140625" style="614"/>
    <col min="7937" max="7937" width="7.28515625" style="614" customWidth="1"/>
    <col min="7938" max="7938" width="14.140625" style="614" customWidth="1"/>
    <col min="7939" max="7939" width="15.42578125" style="614" customWidth="1"/>
    <col min="7940" max="7940" width="14.85546875" style="614" customWidth="1"/>
    <col min="7941" max="7941" width="11.85546875" style="614" customWidth="1"/>
    <col min="7942" max="7942" width="9.85546875" style="614" customWidth="1"/>
    <col min="7943" max="7943" width="12.7109375" style="614" customWidth="1"/>
    <col min="7944" max="7945" width="11" style="614" customWidth="1"/>
    <col min="7946" max="7946" width="14.140625" style="614" customWidth="1"/>
    <col min="7947" max="7947" width="12.28515625" style="614" customWidth="1"/>
    <col min="7948" max="7948" width="13.140625" style="614" customWidth="1"/>
    <col min="7949" max="7949" width="9.7109375" style="614" customWidth="1"/>
    <col min="7950" max="7950" width="9.5703125" style="614" customWidth="1"/>
    <col min="7951" max="7951" width="12.7109375" style="614" customWidth="1"/>
    <col min="7952" max="7952" width="13.28515625" style="614" customWidth="1"/>
    <col min="7953" max="7953" width="11.28515625" style="614" customWidth="1"/>
    <col min="7954" max="7954" width="9.28515625" style="614" customWidth="1"/>
    <col min="7955" max="7955" width="9.140625" style="614"/>
    <col min="7956" max="7956" width="12.28515625" style="614" customWidth="1"/>
    <col min="7957" max="8192" width="9.140625" style="614"/>
    <col min="8193" max="8193" width="7.28515625" style="614" customWidth="1"/>
    <col min="8194" max="8194" width="14.140625" style="614" customWidth="1"/>
    <col min="8195" max="8195" width="15.42578125" style="614" customWidth="1"/>
    <col min="8196" max="8196" width="14.85546875" style="614" customWidth="1"/>
    <col min="8197" max="8197" width="11.85546875" style="614" customWidth="1"/>
    <col min="8198" max="8198" width="9.85546875" style="614" customWidth="1"/>
    <col min="8199" max="8199" width="12.7109375" style="614" customWidth="1"/>
    <col min="8200" max="8201" width="11" style="614" customWidth="1"/>
    <col min="8202" max="8202" width="14.140625" style="614" customWidth="1"/>
    <col min="8203" max="8203" width="12.28515625" style="614" customWidth="1"/>
    <col min="8204" max="8204" width="13.140625" style="614" customWidth="1"/>
    <col min="8205" max="8205" width="9.7109375" style="614" customWidth="1"/>
    <col min="8206" max="8206" width="9.5703125" style="614" customWidth="1"/>
    <col min="8207" max="8207" width="12.7109375" style="614" customWidth="1"/>
    <col min="8208" max="8208" width="13.28515625" style="614" customWidth="1"/>
    <col min="8209" max="8209" width="11.28515625" style="614" customWidth="1"/>
    <col min="8210" max="8210" width="9.28515625" style="614" customWidth="1"/>
    <col min="8211" max="8211" width="9.140625" style="614"/>
    <col min="8212" max="8212" width="12.28515625" style="614" customWidth="1"/>
    <col min="8213" max="8448" width="9.140625" style="614"/>
    <col min="8449" max="8449" width="7.28515625" style="614" customWidth="1"/>
    <col min="8450" max="8450" width="14.140625" style="614" customWidth="1"/>
    <col min="8451" max="8451" width="15.42578125" style="614" customWidth="1"/>
    <col min="8452" max="8452" width="14.85546875" style="614" customWidth="1"/>
    <col min="8453" max="8453" width="11.85546875" style="614" customWidth="1"/>
    <col min="8454" max="8454" width="9.85546875" style="614" customWidth="1"/>
    <col min="8455" max="8455" width="12.7109375" style="614" customWidth="1"/>
    <col min="8456" max="8457" width="11" style="614" customWidth="1"/>
    <col min="8458" max="8458" width="14.140625" style="614" customWidth="1"/>
    <col min="8459" max="8459" width="12.28515625" style="614" customWidth="1"/>
    <col min="8460" max="8460" width="13.140625" style="614" customWidth="1"/>
    <col min="8461" max="8461" width="9.7109375" style="614" customWidth="1"/>
    <col min="8462" max="8462" width="9.5703125" style="614" customWidth="1"/>
    <col min="8463" max="8463" width="12.7109375" style="614" customWidth="1"/>
    <col min="8464" max="8464" width="13.28515625" style="614" customWidth="1"/>
    <col min="8465" max="8465" width="11.28515625" style="614" customWidth="1"/>
    <col min="8466" max="8466" width="9.28515625" style="614" customWidth="1"/>
    <col min="8467" max="8467" width="9.140625" style="614"/>
    <col min="8468" max="8468" width="12.28515625" style="614" customWidth="1"/>
    <col min="8469" max="8704" width="9.140625" style="614"/>
    <col min="8705" max="8705" width="7.28515625" style="614" customWidth="1"/>
    <col min="8706" max="8706" width="14.140625" style="614" customWidth="1"/>
    <col min="8707" max="8707" width="15.42578125" style="614" customWidth="1"/>
    <col min="8708" max="8708" width="14.85546875" style="614" customWidth="1"/>
    <col min="8709" max="8709" width="11.85546875" style="614" customWidth="1"/>
    <col min="8710" max="8710" width="9.85546875" style="614" customWidth="1"/>
    <col min="8711" max="8711" width="12.7109375" style="614" customWidth="1"/>
    <col min="8712" max="8713" width="11" style="614" customWidth="1"/>
    <col min="8714" max="8714" width="14.140625" style="614" customWidth="1"/>
    <col min="8715" max="8715" width="12.28515625" style="614" customWidth="1"/>
    <col min="8716" max="8716" width="13.140625" style="614" customWidth="1"/>
    <col min="8717" max="8717" width="9.7109375" style="614" customWidth="1"/>
    <col min="8718" max="8718" width="9.5703125" style="614" customWidth="1"/>
    <col min="8719" max="8719" width="12.7109375" style="614" customWidth="1"/>
    <col min="8720" max="8720" width="13.28515625" style="614" customWidth="1"/>
    <col min="8721" max="8721" width="11.28515625" style="614" customWidth="1"/>
    <col min="8722" max="8722" width="9.28515625" style="614" customWidth="1"/>
    <col min="8723" max="8723" width="9.140625" style="614"/>
    <col min="8724" max="8724" width="12.28515625" style="614" customWidth="1"/>
    <col min="8725" max="8960" width="9.140625" style="614"/>
    <col min="8961" max="8961" width="7.28515625" style="614" customWidth="1"/>
    <col min="8962" max="8962" width="14.140625" style="614" customWidth="1"/>
    <col min="8963" max="8963" width="15.42578125" style="614" customWidth="1"/>
    <col min="8964" max="8964" width="14.85546875" style="614" customWidth="1"/>
    <col min="8965" max="8965" width="11.85546875" style="614" customWidth="1"/>
    <col min="8966" max="8966" width="9.85546875" style="614" customWidth="1"/>
    <col min="8967" max="8967" width="12.7109375" style="614" customWidth="1"/>
    <col min="8968" max="8969" width="11" style="614" customWidth="1"/>
    <col min="8970" max="8970" width="14.140625" style="614" customWidth="1"/>
    <col min="8971" max="8971" width="12.28515625" style="614" customWidth="1"/>
    <col min="8972" max="8972" width="13.140625" style="614" customWidth="1"/>
    <col min="8973" max="8973" width="9.7109375" style="614" customWidth="1"/>
    <col min="8974" max="8974" width="9.5703125" style="614" customWidth="1"/>
    <col min="8975" max="8975" width="12.7109375" style="614" customWidth="1"/>
    <col min="8976" max="8976" width="13.28515625" style="614" customWidth="1"/>
    <col min="8977" max="8977" width="11.28515625" style="614" customWidth="1"/>
    <col min="8978" max="8978" width="9.28515625" style="614" customWidth="1"/>
    <col min="8979" max="8979" width="9.140625" style="614"/>
    <col min="8980" max="8980" width="12.28515625" style="614" customWidth="1"/>
    <col min="8981" max="9216" width="9.140625" style="614"/>
    <col min="9217" max="9217" width="7.28515625" style="614" customWidth="1"/>
    <col min="9218" max="9218" width="14.140625" style="614" customWidth="1"/>
    <col min="9219" max="9219" width="15.42578125" style="614" customWidth="1"/>
    <col min="9220" max="9220" width="14.85546875" style="614" customWidth="1"/>
    <col min="9221" max="9221" width="11.85546875" style="614" customWidth="1"/>
    <col min="9222" max="9222" width="9.85546875" style="614" customWidth="1"/>
    <col min="9223" max="9223" width="12.7109375" style="614" customWidth="1"/>
    <col min="9224" max="9225" width="11" style="614" customWidth="1"/>
    <col min="9226" max="9226" width="14.140625" style="614" customWidth="1"/>
    <col min="9227" max="9227" width="12.28515625" style="614" customWidth="1"/>
    <col min="9228" max="9228" width="13.140625" style="614" customWidth="1"/>
    <col min="9229" max="9229" width="9.7109375" style="614" customWidth="1"/>
    <col min="9230" max="9230" width="9.5703125" style="614" customWidth="1"/>
    <col min="9231" max="9231" width="12.7109375" style="614" customWidth="1"/>
    <col min="9232" max="9232" width="13.28515625" style="614" customWidth="1"/>
    <col min="9233" max="9233" width="11.28515625" style="614" customWidth="1"/>
    <col min="9234" max="9234" width="9.28515625" style="614" customWidth="1"/>
    <col min="9235" max="9235" width="9.140625" style="614"/>
    <col min="9236" max="9236" width="12.28515625" style="614" customWidth="1"/>
    <col min="9237" max="9472" width="9.140625" style="614"/>
    <col min="9473" max="9473" width="7.28515625" style="614" customWidth="1"/>
    <col min="9474" max="9474" width="14.140625" style="614" customWidth="1"/>
    <col min="9475" max="9475" width="15.42578125" style="614" customWidth="1"/>
    <col min="9476" max="9476" width="14.85546875" style="614" customWidth="1"/>
    <col min="9477" max="9477" width="11.85546875" style="614" customWidth="1"/>
    <col min="9478" max="9478" width="9.85546875" style="614" customWidth="1"/>
    <col min="9479" max="9479" width="12.7109375" style="614" customWidth="1"/>
    <col min="9480" max="9481" width="11" style="614" customWidth="1"/>
    <col min="9482" max="9482" width="14.140625" style="614" customWidth="1"/>
    <col min="9483" max="9483" width="12.28515625" style="614" customWidth="1"/>
    <col min="9484" max="9484" width="13.140625" style="614" customWidth="1"/>
    <col min="9485" max="9485" width="9.7109375" style="614" customWidth="1"/>
    <col min="9486" max="9486" width="9.5703125" style="614" customWidth="1"/>
    <col min="9487" max="9487" width="12.7109375" style="614" customWidth="1"/>
    <col min="9488" max="9488" width="13.28515625" style="614" customWidth="1"/>
    <col min="9489" max="9489" width="11.28515625" style="614" customWidth="1"/>
    <col min="9490" max="9490" width="9.28515625" style="614" customWidth="1"/>
    <col min="9491" max="9491" width="9.140625" style="614"/>
    <col min="9492" max="9492" width="12.28515625" style="614" customWidth="1"/>
    <col min="9493" max="9728" width="9.140625" style="614"/>
    <col min="9729" max="9729" width="7.28515625" style="614" customWidth="1"/>
    <col min="9730" max="9730" width="14.140625" style="614" customWidth="1"/>
    <col min="9731" max="9731" width="15.42578125" style="614" customWidth="1"/>
    <col min="9732" max="9732" width="14.85546875" style="614" customWidth="1"/>
    <col min="9733" max="9733" width="11.85546875" style="614" customWidth="1"/>
    <col min="9734" max="9734" width="9.85546875" style="614" customWidth="1"/>
    <col min="9735" max="9735" width="12.7109375" style="614" customWidth="1"/>
    <col min="9736" max="9737" width="11" style="614" customWidth="1"/>
    <col min="9738" max="9738" width="14.140625" style="614" customWidth="1"/>
    <col min="9739" max="9739" width="12.28515625" style="614" customWidth="1"/>
    <col min="9740" max="9740" width="13.140625" style="614" customWidth="1"/>
    <col min="9741" max="9741" width="9.7109375" style="614" customWidth="1"/>
    <col min="9742" max="9742" width="9.5703125" style="614" customWidth="1"/>
    <col min="9743" max="9743" width="12.7109375" style="614" customWidth="1"/>
    <col min="9744" max="9744" width="13.28515625" style="614" customWidth="1"/>
    <col min="9745" max="9745" width="11.28515625" style="614" customWidth="1"/>
    <col min="9746" max="9746" width="9.28515625" style="614" customWidth="1"/>
    <col min="9747" max="9747" width="9.140625" style="614"/>
    <col min="9748" max="9748" width="12.28515625" style="614" customWidth="1"/>
    <col min="9749" max="9984" width="9.140625" style="614"/>
    <col min="9985" max="9985" width="7.28515625" style="614" customWidth="1"/>
    <col min="9986" max="9986" width="14.140625" style="614" customWidth="1"/>
    <col min="9987" max="9987" width="15.42578125" style="614" customWidth="1"/>
    <col min="9988" max="9988" width="14.85546875" style="614" customWidth="1"/>
    <col min="9989" max="9989" width="11.85546875" style="614" customWidth="1"/>
    <col min="9990" max="9990" width="9.85546875" style="614" customWidth="1"/>
    <col min="9991" max="9991" width="12.7109375" style="614" customWidth="1"/>
    <col min="9992" max="9993" width="11" style="614" customWidth="1"/>
    <col min="9994" max="9994" width="14.140625" style="614" customWidth="1"/>
    <col min="9995" max="9995" width="12.28515625" style="614" customWidth="1"/>
    <col min="9996" max="9996" width="13.140625" style="614" customWidth="1"/>
    <col min="9997" max="9997" width="9.7109375" style="614" customWidth="1"/>
    <col min="9998" max="9998" width="9.5703125" style="614" customWidth="1"/>
    <col min="9999" max="9999" width="12.7109375" style="614" customWidth="1"/>
    <col min="10000" max="10000" width="13.28515625" style="614" customWidth="1"/>
    <col min="10001" max="10001" width="11.28515625" style="614" customWidth="1"/>
    <col min="10002" max="10002" width="9.28515625" style="614" customWidth="1"/>
    <col min="10003" max="10003" width="9.140625" style="614"/>
    <col min="10004" max="10004" width="12.28515625" style="614" customWidth="1"/>
    <col min="10005" max="10240" width="9.140625" style="614"/>
    <col min="10241" max="10241" width="7.28515625" style="614" customWidth="1"/>
    <col min="10242" max="10242" width="14.140625" style="614" customWidth="1"/>
    <col min="10243" max="10243" width="15.42578125" style="614" customWidth="1"/>
    <col min="10244" max="10244" width="14.85546875" style="614" customWidth="1"/>
    <col min="10245" max="10245" width="11.85546875" style="614" customWidth="1"/>
    <col min="10246" max="10246" width="9.85546875" style="614" customWidth="1"/>
    <col min="10247" max="10247" width="12.7109375" style="614" customWidth="1"/>
    <col min="10248" max="10249" width="11" style="614" customWidth="1"/>
    <col min="10250" max="10250" width="14.140625" style="614" customWidth="1"/>
    <col min="10251" max="10251" width="12.28515625" style="614" customWidth="1"/>
    <col min="10252" max="10252" width="13.140625" style="614" customWidth="1"/>
    <col min="10253" max="10253" width="9.7109375" style="614" customWidth="1"/>
    <col min="10254" max="10254" width="9.5703125" style="614" customWidth="1"/>
    <col min="10255" max="10255" width="12.7109375" style="614" customWidth="1"/>
    <col min="10256" max="10256" width="13.28515625" style="614" customWidth="1"/>
    <col min="10257" max="10257" width="11.28515625" style="614" customWidth="1"/>
    <col min="10258" max="10258" width="9.28515625" style="614" customWidth="1"/>
    <col min="10259" max="10259" width="9.140625" style="614"/>
    <col min="10260" max="10260" width="12.28515625" style="614" customWidth="1"/>
    <col min="10261" max="10496" width="9.140625" style="614"/>
    <col min="10497" max="10497" width="7.28515625" style="614" customWidth="1"/>
    <col min="10498" max="10498" width="14.140625" style="614" customWidth="1"/>
    <col min="10499" max="10499" width="15.42578125" style="614" customWidth="1"/>
    <col min="10500" max="10500" width="14.85546875" style="614" customWidth="1"/>
    <col min="10501" max="10501" width="11.85546875" style="614" customWidth="1"/>
    <col min="10502" max="10502" width="9.85546875" style="614" customWidth="1"/>
    <col min="10503" max="10503" width="12.7109375" style="614" customWidth="1"/>
    <col min="10504" max="10505" width="11" style="614" customWidth="1"/>
    <col min="10506" max="10506" width="14.140625" style="614" customWidth="1"/>
    <col min="10507" max="10507" width="12.28515625" style="614" customWidth="1"/>
    <col min="10508" max="10508" width="13.140625" style="614" customWidth="1"/>
    <col min="10509" max="10509" width="9.7109375" style="614" customWidth="1"/>
    <col min="10510" max="10510" width="9.5703125" style="614" customWidth="1"/>
    <col min="10511" max="10511" width="12.7109375" style="614" customWidth="1"/>
    <col min="10512" max="10512" width="13.28515625" style="614" customWidth="1"/>
    <col min="10513" max="10513" width="11.28515625" style="614" customWidth="1"/>
    <col min="10514" max="10514" width="9.28515625" style="614" customWidth="1"/>
    <col min="10515" max="10515" width="9.140625" style="614"/>
    <col min="10516" max="10516" width="12.28515625" style="614" customWidth="1"/>
    <col min="10517" max="10752" width="9.140625" style="614"/>
    <col min="10753" max="10753" width="7.28515625" style="614" customWidth="1"/>
    <col min="10754" max="10754" width="14.140625" style="614" customWidth="1"/>
    <col min="10755" max="10755" width="15.42578125" style="614" customWidth="1"/>
    <col min="10756" max="10756" width="14.85546875" style="614" customWidth="1"/>
    <col min="10757" max="10757" width="11.85546875" style="614" customWidth="1"/>
    <col min="10758" max="10758" width="9.85546875" style="614" customWidth="1"/>
    <col min="10759" max="10759" width="12.7109375" style="614" customWidth="1"/>
    <col min="10760" max="10761" width="11" style="614" customWidth="1"/>
    <col min="10762" max="10762" width="14.140625" style="614" customWidth="1"/>
    <col min="10763" max="10763" width="12.28515625" style="614" customWidth="1"/>
    <col min="10764" max="10764" width="13.140625" style="614" customWidth="1"/>
    <col min="10765" max="10765" width="9.7109375" style="614" customWidth="1"/>
    <col min="10766" max="10766" width="9.5703125" style="614" customWidth="1"/>
    <col min="10767" max="10767" width="12.7109375" style="614" customWidth="1"/>
    <col min="10768" max="10768" width="13.28515625" style="614" customWidth="1"/>
    <col min="10769" max="10769" width="11.28515625" style="614" customWidth="1"/>
    <col min="10770" max="10770" width="9.28515625" style="614" customWidth="1"/>
    <col min="10771" max="10771" width="9.140625" style="614"/>
    <col min="10772" max="10772" width="12.28515625" style="614" customWidth="1"/>
    <col min="10773" max="11008" width="9.140625" style="614"/>
    <col min="11009" max="11009" width="7.28515625" style="614" customWidth="1"/>
    <col min="11010" max="11010" width="14.140625" style="614" customWidth="1"/>
    <col min="11011" max="11011" width="15.42578125" style="614" customWidth="1"/>
    <col min="11012" max="11012" width="14.85546875" style="614" customWidth="1"/>
    <col min="11013" max="11013" width="11.85546875" style="614" customWidth="1"/>
    <col min="11014" max="11014" width="9.85546875" style="614" customWidth="1"/>
    <col min="11015" max="11015" width="12.7109375" style="614" customWidth="1"/>
    <col min="11016" max="11017" width="11" style="614" customWidth="1"/>
    <col min="11018" max="11018" width="14.140625" style="614" customWidth="1"/>
    <col min="11019" max="11019" width="12.28515625" style="614" customWidth="1"/>
    <col min="11020" max="11020" width="13.140625" style="614" customWidth="1"/>
    <col min="11021" max="11021" width="9.7109375" style="614" customWidth="1"/>
    <col min="11022" max="11022" width="9.5703125" style="614" customWidth="1"/>
    <col min="11023" max="11023" width="12.7109375" style="614" customWidth="1"/>
    <col min="11024" max="11024" width="13.28515625" style="614" customWidth="1"/>
    <col min="11025" max="11025" width="11.28515625" style="614" customWidth="1"/>
    <col min="11026" max="11026" width="9.28515625" style="614" customWidth="1"/>
    <col min="11027" max="11027" width="9.140625" style="614"/>
    <col min="11028" max="11028" width="12.28515625" style="614" customWidth="1"/>
    <col min="11029" max="11264" width="9.140625" style="614"/>
    <col min="11265" max="11265" width="7.28515625" style="614" customWidth="1"/>
    <col min="11266" max="11266" width="14.140625" style="614" customWidth="1"/>
    <col min="11267" max="11267" width="15.42578125" style="614" customWidth="1"/>
    <col min="11268" max="11268" width="14.85546875" style="614" customWidth="1"/>
    <col min="11269" max="11269" width="11.85546875" style="614" customWidth="1"/>
    <col min="11270" max="11270" width="9.85546875" style="614" customWidth="1"/>
    <col min="11271" max="11271" width="12.7109375" style="614" customWidth="1"/>
    <col min="11272" max="11273" width="11" style="614" customWidth="1"/>
    <col min="11274" max="11274" width="14.140625" style="614" customWidth="1"/>
    <col min="11275" max="11275" width="12.28515625" style="614" customWidth="1"/>
    <col min="11276" max="11276" width="13.140625" style="614" customWidth="1"/>
    <col min="11277" max="11277" width="9.7109375" style="614" customWidth="1"/>
    <col min="11278" max="11278" width="9.5703125" style="614" customWidth="1"/>
    <col min="11279" max="11279" width="12.7109375" style="614" customWidth="1"/>
    <col min="11280" max="11280" width="13.28515625" style="614" customWidth="1"/>
    <col min="11281" max="11281" width="11.28515625" style="614" customWidth="1"/>
    <col min="11282" max="11282" width="9.28515625" style="614" customWidth="1"/>
    <col min="11283" max="11283" width="9.140625" style="614"/>
    <col min="11284" max="11284" width="12.28515625" style="614" customWidth="1"/>
    <col min="11285" max="11520" width="9.140625" style="614"/>
    <col min="11521" max="11521" width="7.28515625" style="614" customWidth="1"/>
    <col min="11522" max="11522" width="14.140625" style="614" customWidth="1"/>
    <col min="11523" max="11523" width="15.42578125" style="614" customWidth="1"/>
    <col min="11524" max="11524" width="14.85546875" style="614" customWidth="1"/>
    <col min="11525" max="11525" width="11.85546875" style="614" customWidth="1"/>
    <col min="11526" max="11526" width="9.85546875" style="614" customWidth="1"/>
    <col min="11527" max="11527" width="12.7109375" style="614" customWidth="1"/>
    <col min="11528" max="11529" width="11" style="614" customWidth="1"/>
    <col min="11530" max="11530" width="14.140625" style="614" customWidth="1"/>
    <col min="11531" max="11531" width="12.28515625" style="614" customWidth="1"/>
    <col min="11532" max="11532" width="13.140625" style="614" customWidth="1"/>
    <col min="11533" max="11533" width="9.7109375" style="614" customWidth="1"/>
    <col min="11534" max="11534" width="9.5703125" style="614" customWidth="1"/>
    <col min="11535" max="11535" width="12.7109375" style="614" customWidth="1"/>
    <col min="11536" max="11536" width="13.28515625" style="614" customWidth="1"/>
    <col min="11537" max="11537" width="11.28515625" style="614" customWidth="1"/>
    <col min="11538" max="11538" width="9.28515625" style="614" customWidth="1"/>
    <col min="11539" max="11539" width="9.140625" style="614"/>
    <col min="11540" max="11540" width="12.28515625" style="614" customWidth="1"/>
    <col min="11541" max="11776" width="9.140625" style="614"/>
    <col min="11777" max="11777" width="7.28515625" style="614" customWidth="1"/>
    <col min="11778" max="11778" width="14.140625" style="614" customWidth="1"/>
    <col min="11779" max="11779" width="15.42578125" style="614" customWidth="1"/>
    <col min="11780" max="11780" width="14.85546875" style="614" customWidth="1"/>
    <col min="11781" max="11781" width="11.85546875" style="614" customWidth="1"/>
    <col min="11782" max="11782" width="9.85546875" style="614" customWidth="1"/>
    <col min="11783" max="11783" width="12.7109375" style="614" customWidth="1"/>
    <col min="11784" max="11785" width="11" style="614" customWidth="1"/>
    <col min="11786" max="11786" width="14.140625" style="614" customWidth="1"/>
    <col min="11787" max="11787" width="12.28515625" style="614" customWidth="1"/>
    <col min="11788" max="11788" width="13.140625" style="614" customWidth="1"/>
    <col min="11789" max="11789" width="9.7109375" style="614" customWidth="1"/>
    <col min="11790" max="11790" width="9.5703125" style="614" customWidth="1"/>
    <col min="11791" max="11791" width="12.7109375" style="614" customWidth="1"/>
    <col min="11792" max="11792" width="13.28515625" style="614" customWidth="1"/>
    <col min="11793" max="11793" width="11.28515625" style="614" customWidth="1"/>
    <col min="11794" max="11794" width="9.28515625" style="614" customWidth="1"/>
    <col min="11795" max="11795" width="9.140625" style="614"/>
    <col min="11796" max="11796" width="12.28515625" style="614" customWidth="1"/>
    <col min="11797" max="12032" width="9.140625" style="614"/>
    <col min="12033" max="12033" width="7.28515625" style="614" customWidth="1"/>
    <col min="12034" max="12034" width="14.140625" style="614" customWidth="1"/>
    <col min="12035" max="12035" width="15.42578125" style="614" customWidth="1"/>
    <col min="12036" max="12036" width="14.85546875" style="614" customWidth="1"/>
    <col min="12037" max="12037" width="11.85546875" style="614" customWidth="1"/>
    <col min="12038" max="12038" width="9.85546875" style="614" customWidth="1"/>
    <col min="12039" max="12039" width="12.7109375" style="614" customWidth="1"/>
    <col min="12040" max="12041" width="11" style="614" customWidth="1"/>
    <col min="12042" max="12042" width="14.140625" style="614" customWidth="1"/>
    <col min="12043" max="12043" width="12.28515625" style="614" customWidth="1"/>
    <col min="12044" max="12044" width="13.140625" style="614" customWidth="1"/>
    <col min="12045" max="12045" width="9.7109375" style="614" customWidth="1"/>
    <col min="12046" max="12046" width="9.5703125" style="614" customWidth="1"/>
    <col min="12047" max="12047" width="12.7109375" style="614" customWidth="1"/>
    <col min="12048" max="12048" width="13.28515625" style="614" customWidth="1"/>
    <col min="12049" max="12049" width="11.28515625" style="614" customWidth="1"/>
    <col min="12050" max="12050" width="9.28515625" style="614" customWidth="1"/>
    <col min="12051" max="12051" width="9.140625" style="614"/>
    <col min="12052" max="12052" width="12.28515625" style="614" customWidth="1"/>
    <col min="12053" max="12288" width="9.140625" style="614"/>
    <col min="12289" max="12289" width="7.28515625" style="614" customWidth="1"/>
    <col min="12290" max="12290" width="14.140625" style="614" customWidth="1"/>
    <col min="12291" max="12291" width="15.42578125" style="614" customWidth="1"/>
    <col min="12292" max="12292" width="14.85546875" style="614" customWidth="1"/>
    <col min="12293" max="12293" width="11.85546875" style="614" customWidth="1"/>
    <col min="12294" max="12294" width="9.85546875" style="614" customWidth="1"/>
    <col min="12295" max="12295" width="12.7109375" style="614" customWidth="1"/>
    <col min="12296" max="12297" width="11" style="614" customWidth="1"/>
    <col min="12298" max="12298" width="14.140625" style="614" customWidth="1"/>
    <col min="12299" max="12299" width="12.28515625" style="614" customWidth="1"/>
    <col min="12300" max="12300" width="13.140625" style="614" customWidth="1"/>
    <col min="12301" max="12301" width="9.7109375" style="614" customWidth="1"/>
    <col min="12302" max="12302" width="9.5703125" style="614" customWidth="1"/>
    <col min="12303" max="12303" width="12.7109375" style="614" customWidth="1"/>
    <col min="12304" max="12304" width="13.28515625" style="614" customWidth="1"/>
    <col min="12305" max="12305" width="11.28515625" style="614" customWidth="1"/>
    <col min="12306" max="12306" width="9.28515625" style="614" customWidth="1"/>
    <col min="12307" max="12307" width="9.140625" style="614"/>
    <col min="12308" max="12308" width="12.28515625" style="614" customWidth="1"/>
    <col min="12309" max="12544" width="9.140625" style="614"/>
    <col min="12545" max="12545" width="7.28515625" style="614" customWidth="1"/>
    <col min="12546" max="12546" width="14.140625" style="614" customWidth="1"/>
    <col min="12547" max="12547" width="15.42578125" style="614" customWidth="1"/>
    <col min="12548" max="12548" width="14.85546875" style="614" customWidth="1"/>
    <col min="12549" max="12549" width="11.85546875" style="614" customWidth="1"/>
    <col min="12550" max="12550" width="9.85546875" style="614" customWidth="1"/>
    <col min="12551" max="12551" width="12.7109375" style="614" customWidth="1"/>
    <col min="12552" max="12553" width="11" style="614" customWidth="1"/>
    <col min="12554" max="12554" width="14.140625" style="614" customWidth="1"/>
    <col min="12555" max="12555" width="12.28515625" style="614" customWidth="1"/>
    <col min="12556" max="12556" width="13.140625" style="614" customWidth="1"/>
    <col min="12557" max="12557" width="9.7109375" style="614" customWidth="1"/>
    <col min="12558" max="12558" width="9.5703125" style="614" customWidth="1"/>
    <col min="12559" max="12559" width="12.7109375" style="614" customWidth="1"/>
    <col min="12560" max="12560" width="13.28515625" style="614" customWidth="1"/>
    <col min="12561" max="12561" width="11.28515625" style="614" customWidth="1"/>
    <col min="12562" max="12562" width="9.28515625" style="614" customWidth="1"/>
    <col min="12563" max="12563" width="9.140625" style="614"/>
    <col min="12564" max="12564" width="12.28515625" style="614" customWidth="1"/>
    <col min="12565" max="12800" width="9.140625" style="614"/>
    <col min="12801" max="12801" width="7.28515625" style="614" customWidth="1"/>
    <col min="12802" max="12802" width="14.140625" style="614" customWidth="1"/>
    <col min="12803" max="12803" width="15.42578125" style="614" customWidth="1"/>
    <col min="12804" max="12804" width="14.85546875" style="614" customWidth="1"/>
    <col min="12805" max="12805" width="11.85546875" style="614" customWidth="1"/>
    <col min="12806" max="12806" width="9.85546875" style="614" customWidth="1"/>
    <col min="12807" max="12807" width="12.7109375" style="614" customWidth="1"/>
    <col min="12808" max="12809" width="11" style="614" customWidth="1"/>
    <col min="12810" max="12810" width="14.140625" style="614" customWidth="1"/>
    <col min="12811" max="12811" width="12.28515625" style="614" customWidth="1"/>
    <col min="12812" max="12812" width="13.140625" style="614" customWidth="1"/>
    <col min="12813" max="12813" width="9.7109375" style="614" customWidth="1"/>
    <col min="12814" max="12814" width="9.5703125" style="614" customWidth="1"/>
    <col min="12815" max="12815" width="12.7109375" style="614" customWidth="1"/>
    <col min="12816" max="12816" width="13.28515625" style="614" customWidth="1"/>
    <col min="12817" max="12817" width="11.28515625" style="614" customWidth="1"/>
    <col min="12818" max="12818" width="9.28515625" style="614" customWidth="1"/>
    <col min="12819" max="12819" width="9.140625" style="614"/>
    <col min="12820" max="12820" width="12.28515625" style="614" customWidth="1"/>
    <col min="12821" max="13056" width="9.140625" style="614"/>
    <col min="13057" max="13057" width="7.28515625" style="614" customWidth="1"/>
    <col min="13058" max="13058" width="14.140625" style="614" customWidth="1"/>
    <col min="13059" max="13059" width="15.42578125" style="614" customWidth="1"/>
    <col min="13060" max="13060" width="14.85546875" style="614" customWidth="1"/>
    <col min="13061" max="13061" width="11.85546875" style="614" customWidth="1"/>
    <col min="13062" max="13062" width="9.85546875" style="614" customWidth="1"/>
    <col min="13063" max="13063" width="12.7109375" style="614" customWidth="1"/>
    <col min="13064" max="13065" width="11" style="614" customWidth="1"/>
    <col min="13066" max="13066" width="14.140625" style="614" customWidth="1"/>
    <col min="13067" max="13067" width="12.28515625" style="614" customWidth="1"/>
    <col min="13068" max="13068" width="13.140625" style="614" customWidth="1"/>
    <col min="13069" max="13069" width="9.7109375" style="614" customWidth="1"/>
    <col min="13070" max="13070" width="9.5703125" style="614" customWidth="1"/>
    <col min="13071" max="13071" width="12.7109375" style="614" customWidth="1"/>
    <col min="13072" max="13072" width="13.28515625" style="614" customWidth="1"/>
    <col min="13073" max="13073" width="11.28515625" style="614" customWidth="1"/>
    <col min="13074" max="13074" width="9.28515625" style="614" customWidth="1"/>
    <col min="13075" max="13075" width="9.140625" style="614"/>
    <col min="13076" max="13076" width="12.28515625" style="614" customWidth="1"/>
    <col min="13077" max="13312" width="9.140625" style="614"/>
    <col min="13313" max="13313" width="7.28515625" style="614" customWidth="1"/>
    <col min="13314" max="13314" width="14.140625" style="614" customWidth="1"/>
    <col min="13315" max="13315" width="15.42578125" style="614" customWidth="1"/>
    <col min="13316" max="13316" width="14.85546875" style="614" customWidth="1"/>
    <col min="13317" max="13317" width="11.85546875" style="614" customWidth="1"/>
    <col min="13318" max="13318" width="9.85546875" style="614" customWidth="1"/>
    <col min="13319" max="13319" width="12.7109375" style="614" customWidth="1"/>
    <col min="13320" max="13321" width="11" style="614" customWidth="1"/>
    <col min="13322" max="13322" width="14.140625" style="614" customWidth="1"/>
    <col min="13323" max="13323" width="12.28515625" style="614" customWidth="1"/>
    <col min="13324" max="13324" width="13.140625" style="614" customWidth="1"/>
    <col min="13325" max="13325" width="9.7109375" style="614" customWidth="1"/>
    <col min="13326" max="13326" width="9.5703125" style="614" customWidth="1"/>
    <col min="13327" max="13327" width="12.7109375" style="614" customWidth="1"/>
    <col min="13328" max="13328" width="13.28515625" style="614" customWidth="1"/>
    <col min="13329" max="13329" width="11.28515625" style="614" customWidth="1"/>
    <col min="13330" max="13330" width="9.28515625" style="614" customWidth="1"/>
    <col min="13331" max="13331" width="9.140625" style="614"/>
    <col min="13332" max="13332" width="12.28515625" style="614" customWidth="1"/>
    <col min="13333" max="13568" width="9.140625" style="614"/>
    <col min="13569" max="13569" width="7.28515625" style="614" customWidth="1"/>
    <col min="13570" max="13570" width="14.140625" style="614" customWidth="1"/>
    <col min="13571" max="13571" width="15.42578125" style="614" customWidth="1"/>
    <col min="13572" max="13572" width="14.85546875" style="614" customWidth="1"/>
    <col min="13573" max="13573" width="11.85546875" style="614" customWidth="1"/>
    <col min="13574" max="13574" width="9.85546875" style="614" customWidth="1"/>
    <col min="13575" max="13575" width="12.7109375" style="614" customWidth="1"/>
    <col min="13576" max="13577" width="11" style="614" customWidth="1"/>
    <col min="13578" max="13578" width="14.140625" style="614" customWidth="1"/>
    <col min="13579" max="13579" width="12.28515625" style="614" customWidth="1"/>
    <col min="13580" max="13580" width="13.140625" style="614" customWidth="1"/>
    <col min="13581" max="13581" width="9.7109375" style="614" customWidth="1"/>
    <col min="13582" max="13582" width="9.5703125" style="614" customWidth="1"/>
    <col min="13583" max="13583" width="12.7109375" style="614" customWidth="1"/>
    <col min="13584" max="13584" width="13.28515625" style="614" customWidth="1"/>
    <col min="13585" max="13585" width="11.28515625" style="614" customWidth="1"/>
    <col min="13586" max="13586" width="9.28515625" style="614" customWidth="1"/>
    <col min="13587" max="13587" width="9.140625" style="614"/>
    <col min="13588" max="13588" width="12.28515625" style="614" customWidth="1"/>
    <col min="13589" max="13824" width="9.140625" style="614"/>
    <col min="13825" max="13825" width="7.28515625" style="614" customWidth="1"/>
    <col min="13826" max="13826" width="14.140625" style="614" customWidth="1"/>
    <col min="13827" max="13827" width="15.42578125" style="614" customWidth="1"/>
    <col min="13828" max="13828" width="14.85546875" style="614" customWidth="1"/>
    <col min="13829" max="13829" width="11.85546875" style="614" customWidth="1"/>
    <col min="13830" max="13830" width="9.85546875" style="614" customWidth="1"/>
    <col min="13831" max="13831" width="12.7109375" style="614" customWidth="1"/>
    <col min="13832" max="13833" width="11" style="614" customWidth="1"/>
    <col min="13834" max="13834" width="14.140625" style="614" customWidth="1"/>
    <col min="13835" max="13835" width="12.28515625" style="614" customWidth="1"/>
    <col min="13836" max="13836" width="13.140625" style="614" customWidth="1"/>
    <col min="13837" max="13837" width="9.7109375" style="614" customWidth="1"/>
    <col min="13838" max="13838" width="9.5703125" style="614" customWidth="1"/>
    <col min="13839" max="13839" width="12.7109375" style="614" customWidth="1"/>
    <col min="13840" max="13840" width="13.28515625" style="614" customWidth="1"/>
    <col min="13841" max="13841" width="11.28515625" style="614" customWidth="1"/>
    <col min="13842" max="13842" width="9.28515625" style="614" customWidth="1"/>
    <col min="13843" max="13843" width="9.140625" style="614"/>
    <col min="13844" max="13844" width="12.28515625" style="614" customWidth="1"/>
    <col min="13845" max="14080" width="9.140625" style="614"/>
    <col min="14081" max="14081" width="7.28515625" style="614" customWidth="1"/>
    <col min="14082" max="14082" width="14.140625" style="614" customWidth="1"/>
    <col min="14083" max="14083" width="15.42578125" style="614" customWidth="1"/>
    <col min="14084" max="14084" width="14.85546875" style="614" customWidth="1"/>
    <col min="14085" max="14085" width="11.85546875" style="614" customWidth="1"/>
    <col min="14086" max="14086" width="9.85546875" style="614" customWidth="1"/>
    <col min="14087" max="14087" width="12.7109375" style="614" customWidth="1"/>
    <col min="14088" max="14089" width="11" style="614" customWidth="1"/>
    <col min="14090" max="14090" width="14.140625" style="614" customWidth="1"/>
    <col min="14091" max="14091" width="12.28515625" style="614" customWidth="1"/>
    <col min="14092" max="14092" width="13.140625" style="614" customWidth="1"/>
    <col min="14093" max="14093" width="9.7109375" style="614" customWidth="1"/>
    <col min="14094" max="14094" width="9.5703125" style="614" customWidth="1"/>
    <col min="14095" max="14095" width="12.7109375" style="614" customWidth="1"/>
    <col min="14096" max="14096" width="13.28515625" style="614" customWidth="1"/>
    <col min="14097" max="14097" width="11.28515625" style="614" customWidth="1"/>
    <col min="14098" max="14098" width="9.28515625" style="614" customWidth="1"/>
    <col min="14099" max="14099" width="9.140625" style="614"/>
    <col min="14100" max="14100" width="12.28515625" style="614" customWidth="1"/>
    <col min="14101" max="14336" width="9.140625" style="614"/>
    <col min="14337" max="14337" width="7.28515625" style="614" customWidth="1"/>
    <col min="14338" max="14338" width="14.140625" style="614" customWidth="1"/>
    <col min="14339" max="14339" width="15.42578125" style="614" customWidth="1"/>
    <col min="14340" max="14340" width="14.85546875" style="614" customWidth="1"/>
    <col min="14341" max="14341" width="11.85546875" style="614" customWidth="1"/>
    <col min="14342" max="14342" width="9.85546875" style="614" customWidth="1"/>
    <col min="14343" max="14343" width="12.7109375" style="614" customWidth="1"/>
    <col min="14344" max="14345" width="11" style="614" customWidth="1"/>
    <col min="14346" max="14346" width="14.140625" style="614" customWidth="1"/>
    <col min="14347" max="14347" width="12.28515625" style="614" customWidth="1"/>
    <col min="14348" max="14348" width="13.140625" style="614" customWidth="1"/>
    <col min="14349" max="14349" width="9.7109375" style="614" customWidth="1"/>
    <col min="14350" max="14350" width="9.5703125" style="614" customWidth="1"/>
    <col min="14351" max="14351" width="12.7109375" style="614" customWidth="1"/>
    <col min="14352" max="14352" width="13.28515625" style="614" customWidth="1"/>
    <col min="14353" max="14353" width="11.28515625" style="614" customWidth="1"/>
    <col min="14354" max="14354" width="9.28515625" style="614" customWidth="1"/>
    <col min="14355" max="14355" width="9.140625" style="614"/>
    <col min="14356" max="14356" width="12.28515625" style="614" customWidth="1"/>
    <col min="14357" max="14592" width="9.140625" style="614"/>
    <col min="14593" max="14593" width="7.28515625" style="614" customWidth="1"/>
    <col min="14594" max="14594" width="14.140625" style="614" customWidth="1"/>
    <col min="14595" max="14595" width="15.42578125" style="614" customWidth="1"/>
    <col min="14596" max="14596" width="14.85546875" style="614" customWidth="1"/>
    <col min="14597" max="14597" width="11.85546875" style="614" customWidth="1"/>
    <col min="14598" max="14598" width="9.85546875" style="614" customWidth="1"/>
    <col min="14599" max="14599" width="12.7109375" style="614" customWidth="1"/>
    <col min="14600" max="14601" width="11" style="614" customWidth="1"/>
    <col min="14602" max="14602" width="14.140625" style="614" customWidth="1"/>
    <col min="14603" max="14603" width="12.28515625" style="614" customWidth="1"/>
    <col min="14604" max="14604" width="13.140625" style="614" customWidth="1"/>
    <col min="14605" max="14605" width="9.7109375" style="614" customWidth="1"/>
    <col min="14606" max="14606" width="9.5703125" style="614" customWidth="1"/>
    <col min="14607" max="14607" width="12.7109375" style="614" customWidth="1"/>
    <col min="14608" max="14608" width="13.28515625" style="614" customWidth="1"/>
    <col min="14609" max="14609" width="11.28515625" style="614" customWidth="1"/>
    <col min="14610" max="14610" width="9.28515625" style="614" customWidth="1"/>
    <col min="14611" max="14611" width="9.140625" style="614"/>
    <col min="14612" max="14612" width="12.28515625" style="614" customWidth="1"/>
    <col min="14613" max="14848" width="9.140625" style="614"/>
    <col min="14849" max="14849" width="7.28515625" style="614" customWidth="1"/>
    <col min="14850" max="14850" width="14.140625" style="614" customWidth="1"/>
    <col min="14851" max="14851" width="15.42578125" style="614" customWidth="1"/>
    <col min="14852" max="14852" width="14.85546875" style="614" customWidth="1"/>
    <col min="14853" max="14853" width="11.85546875" style="614" customWidth="1"/>
    <col min="14854" max="14854" width="9.85546875" style="614" customWidth="1"/>
    <col min="14855" max="14855" width="12.7109375" style="614" customWidth="1"/>
    <col min="14856" max="14857" width="11" style="614" customWidth="1"/>
    <col min="14858" max="14858" width="14.140625" style="614" customWidth="1"/>
    <col min="14859" max="14859" width="12.28515625" style="614" customWidth="1"/>
    <col min="14860" max="14860" width="13.140625" style="614" customWidth="1"/>
    <col min="14861" max="14861" width="9.7109375" style="614" customWidth="1"/>
    <col min="14862" max="14862" width="9.5703125" style="614" customWidth="1"/>
    <col min="14863" max="14863" width="12.7109375" style="614" customWidth="1"/>
    <col min="14864" max="14864" width="13.28515625" style="614" customWidth="1"/>
    <col min="14865" max="14865" width="11.28515625" style="614" customWidth="1"/>
    <col min="14866" max="14866" width="9.28515625" style="614" customWidth="1"/>
    <col min="14867" max="14867" width="9.140625" style="614"/>
    <col min="14868" max="14868" width="12.28515625" style="614" customWidth="1"/>
    <col min="14869" max="15104" width="9.140625" style="614"/>
    <col min="15105" max="15105" width="7.28515625" style="614" customWidth="1"/>
    <col min="15106" max="15106" width="14.140625" style="614" customWidth="1"/>
    <col min="15107" max="15107" width="15.42578125" style="614" customWidth="1"/>
    <col min="15108" max="15108" width="14.85546875" style="614" customWidth="1"/>
    <col min="15109" max="15109" width="11.85546875" style="614" customWidth="1"/>
    <col min="15110" max="15110" width="9.85546875" style="614" customWidth="1"/>
    <col min="15111" max="15111" width="12.7109375" style="614" customWidth="1"/>
    <col min="15112" max="15113" width="11" style="614" customWidth="1"/>
    <col min="15114" max="15114" width="14.140625" style="614" customWidth="1"/>
    <col min="15115" max="15115" width="12.28515625" style="614" customWidth="1"/>
    <col min="15116" max="15116" width="13.140625" style="614" customWidth="1"/>
    <col min="15117" max="15117" width="9.7109375" style="614" customWidth="1"/>
    <col min="15118" max="15118" width="9.5703125" style="614" customWidth="1"/>
    <col min="15119" max="15119" width="12.7109375" style="614" customWidth="1"/>
    <col min="15120" max="15120" width="13.28515625" style="614" customWidth="1"/>
    <col min="15121" max="15121" width="11.28515625" style="614" customWidth="1"/>
    <col min="15122" max="15122" width="9.28515625" style="614" customWidth="1"/>
    <col min="15123" max="15123" width="9.140625" style="614"/>
    <col min="15124" max="15124" width="12.28515625" style="614" customWidth="1"/>
    <col min="15125" max="15360" width="9.140625" style="614"/>
    <col min="15361" max="15361" width="7.28515625" style="614" customWidth="1"/>
    <col min="15362" max="15362" width="14.140625" style="614" customWidth="1"/>
    <col min="15363" max="15363" width="15.42578125" style="614" customWidth="1"/>
    <col min="15364" max="15364" width="14.85546875" style="614" customWidth="1"/>
    <col min="15365" max="15365" width="11.85546875" style="614" customWidth="1"/>
    <col min="15366" max="15366" width="9.85546875" style="614" customWidth="1"/>
    <col min="15367" max="15367" width="12.7109375" style="614" customWidth="1"/>
    <col min="15368" max="15369" width="11" style="614" customWidth="1"/>
    <col min="15370" max="15370" width="14.140625" style="614" customWidth="1"/>
    <col min="15371" max="15371" width="12.28515625" style="614" customWidth="1"/>
    <col min="15372" max="15372" width="13.140625" style="614" customWidth="1"/>
    <col min="15373" max="15373" width="9.7109375" style="614" customWidth="1"/>
    <col min="15374" max="15374" width="9.5703125" style="614" customWidth="1"/>
    <col min="15375" max="15375" width="12.7109375" style="614" customWidth="1"/>
    <col min="15376" max="15376" width="13.28515625" style="614" customWidth="1"/>
    <col min="15377" max="15377" width="11.28515625" style="614" customWidth="1"/>
    <col min="15378" max="15378" width="9.28515625" style="614" customWidth="1"/>
    <col min="15379" max="15379" width="9.140625" style="614"/>
    <col min="15380" max="15380" width="12.28515625" style="614" customWidth="1"/>
    <col min="15381" max="15616" width="9.140625" style="614"/>
    <col min="15617" max="15617" width="7.28515625" style="614" customWidth="1"/>
    <col min="15618" max="15618" width="14.140625" style="614" customWidth="1"/>
    <col min="15619" max="15619" width="15.42578125" style="614" customWidth="1"/>
    <col min="15620" max="15620" width="14.85546875" style="614" customWidth="1"/>
    <col min="15621" max="15621" width="11.85546875" style="614" customWidth="1"/>
    <col min="15622" max="15622" width="9.85546875" style="614" customWidth="1"/>
    <col min="15623" max="15623" width="12.7109375" style="614" customWidth="1"/>
    <col min="15624" max="15625" width="11" style="614" customWidth="1"/>
    <col min="15626" max="15626" width="14.140625" style="614" customWidth="1"/>
    <col min="15627" max="15627" width="12.28515625" style="614" customWidth="1"/>
    <col min="15628" max="15628" width="13.140625" style="614" customWidth="1"/>
    <col min="15629" max="15629" width="9.7109375" style="614" customWidth="1"/>
    <col min="15630" max="15630" width="9.5703125" style="614" customWidth="1"/>
    <col min="15631" max="15631" width="12.7109375" style="614" customWidth="1"/>
    <col min="15632" max="15632" width="13.28515625" style="614" customWidth="1"/>
    <col min="15633" max="15633" width="11.28515625" style="614" customWidth="1"/>
    <col min="15634" max="15634" width="9.28515625" style="614" customWidth="1"/>
    <col min="15635" max="15635" width="9.140625" style="614"/>
    <col min="15636" max="15636" width="12.28515625" style="614" customWidth="1"/>
    <col min="15637" max="15872" width="9.140625" style="614"/>
    <col min="15873" max="15873" width="7.28515625" style="614" customWidth="1"/>
    <col min="15874" max="15874" width="14.140625" style="614" customWidth="1"/>
    <col min="15875" max="15875" width="15.42578125" style="614" customWidth="1"/>
    <col min="15876" max="15876" width="14.85546875" style="614" customWidth="1"/>
    <col min="15877" max="15877" width="11.85546875" style="614" customWidth="1"/>
    <col min="15878" max="15878" width="9.85546875" style="614" customWidth="1"/>
    <col min="15879" max="15879" width="12.7109375" style="614" customWidth="1"/>
    <col min="15880" max="15881" width="11" style="614" customWidth="1"/>
    <col min="15882" max="15882" width="14.140625" style="614" customWidth="1"/>
    <col min="15883" max="15883" width="12.28515625" style="614" customWidth="1"/>
    <col min="15884" max="15884" width="13.140625" style="614" customWidth="1"/>
    <col min="15885" max="15885" width="9.7109375" style="614" customWidth="1"/>
    <col min="15886" max="15886" width="9.5703125" style="614" customWidth="1"/>
    <col min="15887" max="15887" width="12.7109375" style="614" customWidth="1"/>
    <col min="15888" max="15888" width="13.28515625" style="614" customWidth="1"/>
    <col min="15889" max="15889" width="11.28515625" style="614" customWidth="1"/>
    <col min="15890" max="15890" width="9.28515625" style="614" customWidth="1"/>
    <col min="15891" max="15891" width="9.140625" style="614"/>
    <col min="15892" max="15892" width="12.28515625" style="614" customWidth="1"/>
    <col min="15893" max="16128" width="9.140625" style="614"/>
    <col min="16129" max="16129" width="7.28515625" style="614" customWidth="1"/>
    <col min="16130" max="16130" width="14.140625" style="614" customWidth="1"/>
    <col min="16131" max="16131" width="15.42578125" style="614" customWidth="1"/>
    <col min="16132" max="16132" width="14.85546875" style="614" customWidth="1"/>
    <col min="16133" max="16133" width="11.85546875" style="614" customWidth="1"/>
    <col min="16134" max="16134" width="9.85546875" style="614" customWidth="1"/>
    <col min="16135" max="16135" width="12.7109375" style="614" customWidth="1"/>
    <col min="16136" max="16137" width="11" style="614" customWidth="1"/>
    <col min="16138" max="16138" width="14.140625" style="614" customWidth="1"/>
    <col min="16139" max="16139" width="12.28515625" style="614" customWidth="1"/>
    <col min="16140" max="16140" width="13.140625" style="614" customWidth="1"/>
    <col min="16141" max="16141" width="9.7109375" style="614" customWidth="1"/>
    <col min="16142" max="16142" width="9.5703125" style="614" customWidth="1"/>
    <col min="16143" max="16143" width="12.7109375" style="614" customWidth="1"/>
    <col min="16144" max="16144" width="13.28515625" style="614" customWidth="1"/>
    <col min="16145" max="16145" width="11.28515625" style="614" customWidth="1"/>
    <col min="16146" max="16146" width="9.28515625" style="614" customWidth="1"/>
    <col min="16147" max="16147" width="9.140625" style="614"/>
    <col min="16148" max="16148" width="12.28515625" style="614" customWidth="1"/>
    <col min="16149" max="16384" width="9.140625" style="614"/>
  </cols>
  <sheetData>
    <row r="1" spans="1:20" s="285" customFormat="1" ht="15.75">
      <c r="C1" s="39"/>
      <c r="D1" s="39"/>
      <c r="E1" s="39"/>
      <c r="F1" s="39"/>
      <c r="G1" s="39"/>
      <c r="H1" s="39"/>
      <c r="I1" s="86" t="s">
        <v>0</v>
      </c>
      <c r="J1" s="39"/>
      <c r="Q1" s="1236" t="s">
        <v>748</v>
      </c>
      <c r="R1" s="1236"/>
    </row>
    <row r="2" spans="1:20" s="285" customFormat="1" ht="20.25">
      <c r="G2" s="1209" t="s">
        <v>507</v>
      </c>
      <c r="H2" s="1209"/>
      <c r="I2" s="1209"/>
      <c r="J2" s="1209"/>
      <c r="K2" s="1209"/>
      <c r="L2" s="1209"/>
      <c r="M2" s="1209"/>
      <c r="N2" s="38"/>
      <c r="O2" s="38"/>
      <c r="P2" s="38"/>
      <c r="Q2" s="38"/>
    </row>
    <row r="3" spans="1:20" s="285" customFormat="1" ht="20.25">
      <c r="G3" s="471"/>
      <c r="H3" s="471"/>
      <c r="I3" s="471"/>
      <c r="J3" s="471"/>
      <c r="K3" s="471"/>
      <c r="L3" s="471"/>
      <c r="M3" s="471"/>
      <c r="N3" s="38"/>
      <c r="O3" s="38"/>
      <c r="P3" s="38"/>
      <c r="Q3" s="38"/>
    </row>
    <row r="4" spans="1:20" ht="18">
      <c r="B4" s="1638" t="s">
        <v>749</v>
      </c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</row>
    <row r="5" spans="1:20" ht="15.75">
      <c r="C5" s="615"/>
      <c r="D5" s="629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</row>
    <row r="6" spans="1:20">
      <c r="A6" s="630" t="s">
        <v>97</v>
      </c>
    </row>
    <row r="7" spans="1:20">
      <c r="B7" s="616"/>
      <c r="Q7" s="631" t="s">
        <v>750</v>
      </c>
    </row>
    <row r="8" spans="1:20" s="617" customFormat="1" ht="32.450000000000003" customHeight="1">
      <c r="A8" s="1204" t="s">
        <v>1</v>
      </c>
      <c r="B8" s="1631" t="s">
        <v>2</v>
      </c>
      <c r="C8" s="1633" t="s">
        <v>751</v>
      </c>
      <c r="D8" s="1633"/>
      <c r="E8" s="1633"/>
      <c r="F8" s="1633"/>
      <c r="G8" s="1633" t="s">
        <v>752</v>
      </c>
      <c r="H8" s="1633"/>
      <c r="I8" s="1633"/>
      <c r="J8" s="1633"/>
      <c r="K8" s="1633" t="s">
        <v>753</v>
      </c>
      <c r="L8" s="1633"/>
      <c r="M8" s="1633"/>
      <c r="N8" s="1633"/>
      <c r="O8" s="1633" t="s">
        <v>754</v>
      </c>
      <c r="P8" s="1633"/>
      <c r="Q8" s="1633"/>
      <c r="R8" s="1631"/>
      <c r="S8" s="1639" t="s">
        <v>755</v>
      </c>
    </row>
    <row r="9" spans="1:20" s="621" customFormat="1" ht="75" customHeight="1">
      <c r="A9" s="1204"/>
      <c r="B9" s="1632"/>
      <c r="C9" s="618" t="s">
        <v>756</v>
      </c>
      <c r="D9" s="632" t="s">
        <v>757</v>
      </c>
      <c r="E9" s="618" t="s">
        <v>758</v>
      </c>
      <c r="F9" s="632" t="s">
        <v>759</v>
      </c>
      <c r="G9" s="618" t="s">
        <v>760</v>
      </c>
      <c r="H9" s="632" t="s">
        <v>757</v>
      </c>
      <c r="I9" s="618" t="s">
        <v>758</v>
      </c>
      <c r="J9" s="632" t="s">
        <v>759</v>
      </c>
      <c r="K9" s="618" t="s">
        <v>760</v>
      </c>
      <c r="L9" s="632" t="s">
        <v>757</v>
      </c>
      <c r="M9" s="618" t="s">
        <v>758</v>
      </c>
      <c r="N9" s="632" t="s">
        <v>759</v>
      </c>
      <c r="O9" s="618" t="s">
        <v>760</v>
      </c>
      <c r="P9" s="632" t="s">
        <v>757</v>
      </c>
      <c r="Q9" s="618" t="s">
        <v>758</v>
      </c>
      <c r="R9" s="633" t="s">
        <v>759</v>
      </c>
      <c r="S9" s="1639"/>
    </row>
    <row r="10" spans="1:20" s="621" customFormat="1" ht="16.149999999999999" customHeight="1">
      <c r="A10" s="468">
        <v>1</v>
      </c>
      <c r="B10" s="634">
        <v>2</v>
      </c>
      <c r="C10" s="635">
        <v>3</v>
      </c>
      <c r="D10" s="635">
        <v>4</v>
      </c>
      <c r="E10" s="635">
        <v>5</v>
      </c>
      <c r="F10" s="635">
        <v>6</v>
      </c>
      <c r="G10" s="635">
        <v>7</v>
      </c>
      <c r="H10" s="635">
        <v>8</v>
      </c>
      <c r="I10" s="635">
        <v>9</v>
      </c>
      <c r="J10" s="635">
        <v>10</v>
      </c>
      <c r="K10" s="635">
        <v>11</v>
      </c>
      <c r="L10" s="635">
        <v>12</v>
      </c>
      <c r="M10" s="635">
        <v>13</v>
      </c>
      <c r="N10" s="635">
        <v>14</v>
      </c>
      <c r="O10" s="635">
        <v>15</v>
      </c>
      <c r="P10" s="635">
        <v>16</v>
      </c>
      <c r="Q10" s="635">
        <v>17</v>
      </c>
      <c r="R10" s="636">
        <v>18</v>
      </c>
      <c r="S10" s="637">
        <v>19</v>
      </c>
    </row>
    <row r="11" spans="1:20" s="621" customFormat="1" ht="16.149999999999999" customHeight="1">
      <c r="A11" s="468">
        <v>1</v>
      </c>
      <c r="B11" s="494" t="s">
        <v>444</v>
      </c>
      <c r="C11" s="625">
        <v>0</v>
      </c>
      <c r="D11" s="625">
        <v>0</v>
      </c>
      <c r="E11" s="625">
        <v>0</v>
      </c>
      <c r="F11" s="625">
        <v>0</v>
      </c>
      <c r="G11" s="625">
        <v>0</v>
      </c>
      <c r="H11" s="625">
        <v>0</v>
      </c>
      <c r="I11" s="625">
        <v>0</v>
      </c>
      <c r="J11" s="625">
        <v>0</v>
      </c>
      <c r="K11" s="625">
        <v>0</v>
      </c>
      <c r="L11" s="625">
        <v>0</v>
      </c>
      <c r="M11" s="625">
        <v>0</v>
      </c>
      <c r="N11" s="625">
        <v>0</v>
      </c>
      <c r="O11" s="625">
        <v>0</v>
      </c>
      <c r="P11" s="625">
        <v>0</v>
      </c>
      <c r="Q11" s="625">
        <v>0</v>
      </c>
      <c r="R11" s="625">
        <v>0</v>
      </c>
      <c r="S11" s="625">
        <v>0</v>
      </c>
    </row>
    <row r="12" spans="1:20" s="621" customFormat="1" ht="16.149999999999999" customHeight="1">
      <c r="A12" s="468">
        <v>2</v>
      </c>
      <c r="B12" s="494" t="s">
        <v>446</v>
      </c>
      <c r="C12" s="625">
        <v>0</v>
      </c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</row>
    <row r="13" spans="1:20" s="621" customFormat="1" ht="16.149999999999999" customHeight="1">
      <c r="A13" s="468">
        <v>3</v>
      </c>
      <c r="B13" s="494" t="s">
        <v>445</v>
      </c>
      <c r="C13" s="625">
        <v>13</v>
      </c>
      <c r="D13" s="625">
        <v>13</v>
      </c>
      <c r="E13" s="625">
        <v>1.84</v>
      </c>
      <c r="F13" s="625">
        <v>23.92</v>
      </c>
      <c r="G13" s="625">
        <v>20</v>
      </c>
      <c r="H13" s="625">
        <v>20</v>
      </c>
      <c r="I13" s="625">
        <v>2.21</v>
      </c>
      <c r="J13" s="625">
        <v>44.2</v>
      </c>
      <c r="K13" s="625">
        <v>16</v>
      </c>
      <c r="L13" s="625">
        <v>16</v>
      </c>
      <c r="M13" s="625">
        <v>2.58</v>
      </c>
      <c r="N13" s="625">
        <v>41.28</v>
      </c>
      <c r="O13" s="625">
        <v>0</v>
      </c>
      <c r="P13" s="625">
        <v>0</v>
      </c>
      <c r="Q13" s="625">
        <v>0</v>
      </c>
      <c r="R13" s="625">
        <v>0</v>
      </c>
      <c r="S13" s="625">
        <v>109.4</v>
      </c>
    </row>
    <row r="14" spans="1:20" s="621" customFormat="1" ht="16.149999999999999" customHeight="1">
      <c r="A14" s="468">
        <v>4</v>
      </c>
      <c r="B14" s="494" t="s">
        <v>447</v>
      </c>
      <c r="C14" s="625">
        <v>0</v>
      </c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5">
        <v>0</v>
      </c>
      <c r="M14" s="625">
        <v>0</v>
      </c>
      <c r="N14" s="625">
        <v>0</v>
      </c>
      <c r="O14" s="625">
        <v>0</v>
      </c>
      <c r="P14" s="625">
        <v>0</v>
      </c>
      <c r="Q14" s="625">
        <v>0</v>
      </c>
      <c r="R14" s="625">
        <v>0</v>
      </c>
      <c r="S14" s="625">
        <v>0</v>
      </c>
    </row>
    <row r="15" spans="1:20" s="621" customFormat="1" ht="16.149999999999999" customHeight="1">
      <c r="A15" s="468">
        <v>5</v>
      </c>
      <c r="B15" s="494" t="s">
        <v>448</v>
      </c>
      <c r="C15" s="625">
        <v>0</v>
      </c>
      <c r="D15" s="625">
        <v>0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25">
        <v>0</v>
      </c>
      <c r="M15" s="625">
        <v>0</v>
      </c>
      <c r="N15" s="625">
        <v>0</v>
      </c>
      <c r="O15" s="625">
        <v>0</v>
      </c>
      <c r="P15" s="625">
        <v>0</v>
      </c>
      <c r="Q15" s="625">
        <v>0</v>
      </c>
      <c r="R15" s="625">
        <v>0</v>
      </c>
      <c r="S15" s="625">
        <v>0</v>
      </c>
    </row>
    <row r="16" spans="1:20" s="621" customFormat="1" ht="16.149999999999999" customHeight="1">
      <c r="A16" s="468">
        <v>6</v>
      </c>
      <c r="B16" s="494" t="s">
        <v>449</v>
      </c>
      <c r="C16" s="625">
        <v>0</v>
      </c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</row>
    <row r="17" spans="1:45" s="621" customFormat="1" ht="16.149999999999999" customHeight="1">
      <c r="A17" s="468">
        <v>7</v>
      </c>
      <c r="B17" s="494" t="s">
        <v>450</v>
      </c>
      <c r="C17" s="625">
        <v>0</v>
      </c>
      <c r="D17" s="625">
        <v>0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25">
        <v>0</v>
      </c>
      <c r="M17" s="625">
        <v>0</v>
      </c>
      <c r="N17" s="625">
        <v>0</v>
      </c>
      <c r="O17" s="625">
        <v>0</v>
      </c>
      <c r="P17" s="625">
        <v>0</v>
      </c>
      <c r="Q17" s="625">
        <v>0</v>
      </c>
      <c r="R17" s="625">
        <v>0</v>
      </c>
      <c r="S17" s="625">
        <v>0</v>
      </c>
    </row>
    <row r="18" spans="1:45">
      <c r="A18" s="468">
        <v>8</v>
      </c>
      <c r="B18" s="494" t="s">
        <v>451</v>
      </c>
      <c r="C18" s="625">
        <v>0</v>
      </c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625">
        <v>0</v>
      </c>
      <c r="N18" s="625">
        <v>0</v>
      </c>
      <c r="O18" s="625">
        <v>0</v>
      </c>
      <c r="P18" s="625">
        <v>0</v>
      </c>
      <c r="Q18" s="625">
        <v>0</v>
      </c>
      <c r="R18" s="625">
        <v>0</v>
      </c>
      <c r="S18" s="625">
        <v>0</v>
      </c>
      <c r="T18" s="621"/>
      <c r="V18" s="621"/>
    </row>
    <row r="19" spans="1:45">
      <c r="A19" s="468">
        <v>9</v>
      </c>
      <c r="B19" s="494" t="s">
        <v>452</v>
      </c>
      <c r="C19" s="625">
        <v>0</v>
      </c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625">
        <v>0</v>
      </c>
      <c r="N19" s="625">
        <v>0</v>
      </c>
      <c r="O19" s="625">
        <v>0</v>
      </c>
      <c r="P19" s="625">
        <v>0</v>
      </c>
      <c r="Q19" s="625">
        <v>0</v>
      </c>
      <c r="R19" s="625">
        <v>0</v>
      </c>
      <c r="S19" s="625">
        <v>0</v>
      </c>
      <c r="T19" s="621"/>
      <c r="V19" s="621"/>
    </row>
    <row r="20" spans="1:45">
      <c r="A20" s="468">
        <v>10</v>
      </c>
      <c r="B20" s="494" t="s">
        <v>453</v>
      </c>
      <c r="C20" s="625">
        <v>0</v>
      </c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625">
        <v>0</v>
      </c>
      <c r="N20" s="625">
        <v>0</v>
      </c>
      <c r="O20" s="625">
        <v>0</v>
      </c>
      <c r="P20" s="625">
        <v>0</v>
      </c>
      <c r="Q20" s="625">
        <v>0</v>
      </c>
      <c r="R20" s="625">
        <v>0</v>
      </c>
      <c r="S20" s="625">
        <v>0</v>
      </c>
      <c r="T20" s="621"/>
      <c r="V20" s="621"/>
    </row>
    <row r="21" spans="1:45">
      <c r="A21" s="468">
        <v>11</v>
      </c>
      <c r="B21" s="494" t="s">
        <v>454</v>
      </c>
      <c r="C21" s="625">
        <v>50</v>
      </c>
      <c r="D21" s="625">
        <v>50</v>
      </c>
      <c r="E21" s="625">
        <v>1.84</v>
      </c>
      <c r="F21" s="625">
        <v>92</v>
      </c>
      <c r="G21" s="625">
        <v>50</v>
      </c>
      <c r="H21" s="625">
        <v>50</v>
      </c>
      <c r="I21" s="625">
        <v>2.21</v>
      </c>
      <c r="J21" s="625">
        <v>110.5</v>
      </c>
      <c r="K21" s="625">
        <v>50</v>
      </c>
      <c r="L21" s="625">
        <v>50</v>
      </c>
      <c r="M21" s="625">
        <v>2.58</v>
      </c>
      <c r="N21" s="625">
        <v>129</v>
      </c>
      <c r="O21" s="625">
        <v>51</v>
      </c>
      <c r="P21" s="625">
        <v>51</v>
      </c>
      <c r="Q21" s="625">
        <v>2.95</v>
      </c>
      <c r="R21" s="625">
        <v>150.44999999999999</v>
      </c>
      <c r="S21" s="625">
        <f>F21+J21+N21+R21</f>
        <v>481.95</v>
      </c>
      <c r="T21" s="621"/>
      <c r="V21" s="621"/>
    </row>
    <row r="22" spans="1:45" s="625" customFormat="1">
      <c r="A22" s="468">
        <v>12</v>
      </c>
      <c r="B22" s="494" t="s">
        <v>455</v>
      </c>
      <c r="C22" s="625">
        <v>92</v>
      </c>
      <c r="D22" s="625">
        <v>44</v>
      </c>
      <c r="E22" s="625">
        <v>2.2000000000000002</v>
      </c>
      <c r="F22" s="625">
        <v>96.8</v>
      </c>
      <c r="G22" s="625">
        <v>48</v>
      </c>
      <c r="H22" s="625">
        <v>48</v>
      </c>
      <c r="I22" s="625">
        <v>2.5</v>
      </c>
      <c r="J22" s="625">
        <v>120</v>
      </c>
      <c r="K22" s="625">
        <v>0</v>
      </c>
      <c r="L22" s="625">
        <v>0</v>
      </c>
      <c r="M22" s="625">
        <v>0</v>
      </c>
      <c r="N22" s="625">
        <v>0</v>
      </c>
      <c r="O22" s="625">
        <v>0</v>
      </c>
      <c r="P22" s="625">
        <v>0</v>
      </c>
      <c r="Q22" s="625">
        <v>0</v>
      </c>
      <c r="R22" s="625">
        <v>0</v>
      </c>
      <c r="S22" s="625">
        <v>216.8</v>
      </c>
      <c r="T22" s="621"/>
      <c r="U22" s="638"/>
      <c r="V22" s="621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</row>
    <row r="23" spans="1:45">
      <c r="A23" s="468">
        <v>13</v>
      </c>
      <c r="B23" s="494" t="s">
        <v>456</v>
      </c>
      <c r="C23" s="625">
        <v>0</v>
      </c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625">
        <v>0</v>
      </c>
      <c r="N23" s="625">
        <v>0</v>
      </c>
      <c r="O23" s="625">
        <v>0</v>
      </c>
      <c r="P23" s="625">
        <v>0</v>
      </c>
      <c r="Q23" s="625">
        <v>0</v>
      </c>
      <c r="R23" s="625">
        <v>0</v>
      </c>
      <c r="S23" s="625">
        <v>0</v>
      </c>
      <c r="T23" s="621"/>
      <c r="V23" s="621"/>
    </row>
    <row r="24" spans="1:45">
      <c r="A24" s="468">
        <v>14</v>
      </c>
      <c r="B24" s="494" t="s">
        <v>457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25">
        <v>0</v>
      </c>
      <c r="M24" s="625">
        <v>0</v>
      </c>
      <c r="N24" s="625">
        <v>0</v>
      </c>
      <c r="O24" s="625">
        <v>0</v>
      </c>
      <c r="P24" s="625">
        <v>0</v>
      </c>
      <c r="Q24" s="625">
        <v>0</v>
      </c>
      <c r="R24" s="625">
        <v>0</v>
      </c>
      <c r="S24" s="625">
        <v>0</v>
      </c>
      <c r="T24" s="621"/>
      <c r="V24" s="621"/>
    </row>
    <row r="25" spans="1:45">
      <c r="A25" s="468">
        <v>15</v>
      </c>
      <c r="B25" s="494" t="s">
        <v>458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25">
        <v>0</v>
      </c>
      <c r="M25" s="625">
        <v>0</v>
      </c>
      <c r="N25" s="625">
        <v>0</v>
      </c>
      <c r="O25" s="625">
        <v>0</v>
      </c>
      <c r="P25" s="625">
        <v>0</v>
      </c>
      <c r="Q25" s="625">
        <v>0</v>
      </c>
      <c r="R25" s="625">
        <v>0</v>
      </c>
      <c r="S25" s="625">
        <v>0</v>
      </c>
      <c r="T25" s="621"/>
      <c r="V25" s="621"/>
    </row>
    <row r="26" spans="1:45">
      <c r="A26" s="468">
        <v>16</v>
      </c>
      <c r="B26" s="494" t="s">
        <v>459</v>
      </c>
      <c r="C26" s="625">
        <v>18</v>
      </c>
      <c r="D26" s="625">
        <v>18</v>
      </c>
      <c r="E26" s="625">
        <v>1.84</v>
      </c>
      <c r="F26" s="625">
        <v>33.119999999999997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625">
        <v>0</v>
      </c>
      <c r="N26" s="625">
        <v>0</v>
      </c>
      <c r="O26" s="625">
        <v>0</v>
      </c>
      <c r="P26" s="625">
        <v>0</v>
      </c>
      <c r="Q26" s="625">
        <v>0</v>
      </c>
      <c r="R26" s="625">
        <v>0</v>
      </c>
      <c r="S26" s="625">
        <v>0</v>
      </c>
      <c r="T26" s="621"/>
      <c r="V26" s="621"/>
    </row>
    <row r="27" spans="1:45">
      <c r="A27" s="468">
        <v>17</v>
      </c>
      <c r="B27" s="494" t="s">
        <v>460</v>
      </c>
      <c r="C27" s="625">
        <v>0</v>
      </c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0</v>
      </c>
      <c r="M27" s="625">
        <v>0</v>
      </c>
      <c r="N27" s="625">
        <v>0</v>
      </c>
      <c r="O27" s="625">
        <v>0</v>
      </c>
      <c r="P27" s="625">
        <v>0</v>
      </c>
      <c r="Q27" s="625">
        <v>0</v>
      </c>
      <c r="R27" s="625">
        <v>0</v>
      </c>
      <c r="S27" s="625">
        <v>0</v>
      </c>
      <c r="T27" s="621"/>
      <c r="V27" s="621"/>
    </row>
    <row r="28" spans="1:45">
      <c r="A28" s="468">
        <v>18</v>
      </c>
      <c r="B28" s="494" t="s">
        <v>461</v>
      </c>
      <c r="C28" s="625">
        <v>110</v>
      </c>
      <c r="D28" s="625">
        <v>110</v>
      </c>
      <c r="E28" s="625">
        <v>1.84</v>
      </c>
      <c r="F28" s="625">
        <v>202.4</v>
      </c>
      <c r="G28" s="625">
        <v>43</v>
      </c>
      <c r="H28" s="625">
        <v>43</v>
      </c>
      <c r="I28" s="625">
        <v>2.21</v>
      </c>
      <c r="J28" s="625">
        <v>95.03</v>
      </c>
      <c r="K28" s="625">
        <v>9</v>
      </c>
      <c r="L28" s="625">
        <v>9</v>
      </c>
      <c r="M28" s="625">
        <v>2.58</v>
      </c>
      <c r="N28" s="625">
        <v>23.22</v>
      </c>
      <c r="O28" s="625">
        <v>0</v>
      </c>
      <c r="P28" s="625">
        <v>0</v>
      </c>
      <c r="Q28" s="625">
        <v>0</v>
      </c>
      <c r="R28" s="625">
        <v>0</v>
      </c>
      <c r="S28" s="625">
        <v>0</v>
      </c>
      <c r="T28" s="621"/>
      <c r="V28" s="621"/>
    </row>
    <row r="29" spans="1:45">
      <c r="A29" s="468">
        <v>19</v>
      </c>
      <c r="B29" s="494" t="s">
        <v>462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625">
        <v>0</v>
      </c>
      <c r="I29" s="625">
        <v>0</v>
      </c>
      <c r="J29" s="625">
        <v>0</v>
      </c>
      <c r="K29" s="625">
        <v>0</v>
      </c>
      <c r="L29" s="625">
        <v>0</v>
      </c>
      <c r="M29" s="625">
        <v>0</v>
      </c>
      <c r="N29" s="625">
        <v>0</v>
      </c>
      <c r="O29" s="625">
        <v>0</v>
      </c>
      <c r="P29" s="625">
        <v>0</v>
      </c>
      <c r="Q29" s="625">
        <v>0</v>
      </c>
      <c r="R29" s="625">
        <v>0</v>
      </c>
      <c r="S29" s="625">
        <v>0</v>
      </c>
      <c r="T29" s="621"/>
      <c r="V29" s="621"/>
    </row>
    <row r="30" spans="1:45">
      <c r="A30" s="468">
        <v>20</v>
      </c>
      <c r="B30" s="494" t="s">
        <v>463</v>
      </c>
      <c r="C30" s="625">
        <v>0</v>
      </c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0</v>
      </c>
      <c r="M30" s="625">
        <v>0</v>
      </c>
      <c r="N30" s="625">
        <v>0</v>
      </c>
      <c r="O30" s="625">
        <v>0</v>
      </c>
      <c r="P30" s="625">
        <v>0</v>
      </c>
      <c r="Q30" s="625">
        <v>0</v>
      </c>
      <c r="R30" s="625">
        <v>0</v>
      </c>
      <c r="S30" s="625">
        <v>0</v>
      </c>
      <c r="T30" s="621"/>
      <c r="V30" s="621"/>
    </row>
    <row r="31" spans="1:45">
      <c r="A31" s="468">
        <v>21</v>
      </c>
      <c r="B31" s="494" t="s">
        <v>464</v>
      </c>
      <c r="C31" s="625">
        <v>0</v>
      </c>
      <c r="D31" s="625">
        <v>0</v>
      </c>
      <c r="E31" s="625">
        <v>0</v>
      </c>
      <c r="F31" s="625">
        <v>0</v>
      </c>
      <c r="G31" s="625">
        <v>0</v>
      </c>
      <c r="H31" s="625">
        <v>0</v>
      </c>
      <c r="I31" s="625">
        <v>0</v>
      </c>
      <c r="J31" s="625">
        <v>0</v>
      </c>
      <c r="K31" s="625">
        <v>0</v>
      </c>
      <c r="L31" s="625">
        <v>0</v>
      </c>
      <c r="M31" s="625">
        <v>0</v>
      </c>
      <c r="N31" s="625">
        <v>0</v>
      </c>
      <c r="O31" s="625">
        <v>0</v>
      </c>
      <c r="P31" s="625">
        <v>0</v>
      </c>
      <c r="Q31" s="625">
        <v>0</v>
      </c>
      <c r="R31" s="625">
        <v>0</v>
      </c>
      <c r="S31" s="625">
        <v>0</v>
      </c>
      <c r="T31" s="621"/>
      <c r="V31" s="621"/>
    </row>
    <row r="32" spans="1:45">
      <c r="A32" s="468">
        <v>22</v>
      </c>
      <c r="B32" s="494" t="s">
        <v>465</v>
      </c>
      <c r="C32" s="625">
        <v>3</v>
      </c>
      <c r="D32" s="625">
        <v>3</v>
      </c>
      <c r="E32" s="625">
        <v>0</v>
      </c>
      <c r="F32" s="625">
        <v>5.52</v>
      </c>
      <c r="G32" s="625">
        <v>12</v>
      </c>
      <c r="H32" s="625">
        <v>12</v>
      </c>
      <c r="I32" s="625">
        <v>2.21</v>
      </c>
      <c r="J32" s="625">
        <v>26.52</v>
      </c>
      <c r="K32" s="625">
        <v>12</v>
      </c>
      <c r="L32" s="625">
        <v>12</v>
      </c>
      <c r="M32" s="625">
        <v>2.58</v>
      </c>
      <c r="N32" s="625">
        <v>30.96</v>
      </c>
      <c r="O32" s="625">
        <v>21</v>
      </c>
      <c r="P32" s="625">
        <v>21</v>
      </c>
      <c r="Q32" s="625">
        <v>2.95</v>
      </c>
      <c r="R32" s="625">
        <v>61.95</v>
      </c>
      <c r="S32" s="625">
        <v>124.95</v>
      </c>
      <c r="T32" s="621"/>
      <c r="V32" s="621"/>
    </row>
    <row r="33" spans="1:22">
      <c r="A33" s="468">
        <v>23</v>
      </c>
      <c r="B33" s="494" t="s">
        <v>466</v>
      </c>
      <c r="C33" s="625">
        <v>0</v>
      </c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625">
        <v>0</v>
      </c>
      <c r="N33" s="625">
        <v>0</v>
      </c>
      <c r="O33" s="625">
        <v>0</v>
      </c>
      <c r="P33" s="625">
        <v>0</v>
      </c>
      <c r="Q33" s="625">
        <v>0</v>
      </c>
      <c r="R33" s="625">
        <v>0</v>
      </c>
      <c r="S33" s="625">
        <v>0</v>
      </c>
      <c r="T33" s="621"/>
      <c r="V33" s="621"/>
    </row>
    <row r="34" spans="1:22">
      <c r="A34" s="468">
        <v>24</v>
      </c>
      <c r="B34" s="494" t="s">
        <v>489</v>
      </c>
      <c r="C34" s="625">
        <v>41</v>
      </c>
      <c r="D34" s="625">
        <v>41</v>
      </c>
      <c r="E34" s="625">
        <v>1.84</v>
      </c>
      <c r="F34" s="625">
        <v>75.44</v>
      </c>
      <c r="G34" s="625">
        <v>66</v>
      </c>
      <c r="H34" s="625">
        <v>66</v>
      </c>
      <c r="I34" s="625">
        <v>2.21</v>
      </c>
      <c r="J34" s="625">
        <v>145.86000000000001</v>
      </c>
      <c r="K34" s="625">
        <v>62</v>
      </c>
      <c r="L34" s="625">
        <v>62</v>
      </c>
      <c r="M34" s="625">
        <v>2.58</v>
      </c>
      <c r="N34" s="625">
        <v>159.96</v>
      </c>
      <c r="O34" s="625">
        <v>42</v>
      </c>
      <c r="P34" s="625">
        <v>42</v>
      </c>
      <c r="Q34" s="625">
        <v>2.95</v>
      </c>
      <c r="R34" s="625">
        <v>123.9</v>
      </c>
      <c r="S34" s="625">
        <v>505.16</v>
      </c>
      <c r="T34" s="621"/>
      <c r="V34" s="621"/>
    </row>
    <row r="35" spans="1:22">
      <c r="A35" s="468">
        <v>25</v>
      </c>
      <c r="B35" s="494" t="s">
        <v>467</v>
      </c>
      <c r="C35" s="625">
        <v>0</v>
      </c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5">
        <v>0</v>
      </c>
      <c r="N35" s="625">
        <v>0</v>
      </c>
      <c r="O35" s="625">
        <v>0</v>
      </c>
      <c r="P35" s="625">
        <v>0</v>
      </c>
      <c r="Q35" s="625">
        <v>0</v>
      </c>
      <c r="R35" s="625">
        <v>0</v>
      </c>
      <c r="S35" s="625">
        <v>0</v>
      </c>
      <c r="T35" s="621"/>
      <c r="V35" s="621"/>
    </row>
    <row r="36" spans="1:22">
      <c r="A36" s="468">
        <v>26</v>
      </c>
      <c r="B36" s="494" t="s">
        <v>468</v>
      </c>
      <c r="C36" s="625">
        <v>19</v>
      </c>
      <c r="D36" s="625">
        <v>6</v>
      </c>
      <c r="E36" s="625">
        <v>12.88</v>
      </c>
      <c r="F36" s="625">
        <v>11.040000000000001</v>
      </c>
      <c r="G36" s="625">
        <v>35</v>
      </c>
      <c r="H36" s="625">
        <v>10</v>
      </c>
      <c r="I36" s="625">
        <v>15.470000000000002</v>
      </c>
      <c r="J36" s="625">
        <v>22.1</v>
      </c>
      <c r="K36" s="625">
        <v>26</v>
      </c>
      <c r="L36" s="625">
        <v>20</v>
      </c>
      <c r="M36" s="625">
        <v>18.060000000000002</v>
      </c>
      <c r="N36" s="625">
        <v>51.6</v>
      </c>
      <c r="O36" s="625">
        <v>28</v>
      </c>
      <c r="P36" s="625">
        <v>22</v>
      </c>
      <c r="Q36" s="625">
        <v>20.65</v>
      </c>
      <c r="R36" s="625">
        <v>64.900000000000006</v>
      </c>
      <c r="S36" s="625">
        <v>149.64000000000001</v>
      </c>
      <c r="T36" s="621"/>
      <c r="V36" s="621"/>
    </row>
    <row r="37" spans="1:22">
      <c r="A37" s="468">
        <v>27</v>
      </c>
      <c r="B37" s="494" t="s">
        <v>469</v>
      </c>
      <c r="C37" s="625">
        <v>25</v>
      </c>
      <c r="D37" s="625">
        <v>25</v>
      </c>
      <c r="E37" s="625">
        <v>1.84</v>
      </c>
      <c r="F37" s="625">
        <v>46</v>
      </c>
      <c r="G37" s="625">
        <v>9</v>
      </c>
      <c r="H37" s="625">
        <v>9</v>
      </c>
      <c r="I37" s="625">
        <v>2.21</v>
      </c>
      <c r="J37" s="625">
        <v>19.89</v>
      </c>
      <c r="K37" s="625">
        <v>7</v>
      </c>
      <c r="L37" s="625">
        <v>7</v>
      </c>
      <c r="M37" s="625">
        <v>2.58</v>
      </c>
      <c r="N37" s="625">
        <v>18.059999999999999</v>
      </c>
      <c r="O37" s="625">
        <v>2</v>
      </c>
      <c r="P37" s="625">
        <v>2</v>
      </c>
      <c r="Q37" s="625">
        <v>2.95</v>
      </c>
      <c r="R37" s="625">
        <v>5.9</v>
      </c>
      <c r="S37" s="625">
        <v>89.85</v>
      </c>
      <c r="T37" s="621"/>
      <c r="V37" s="621"/>
    </row>
    <row r="38" spans="1:22">
      <c r="A38" s="468">
        <v>28</v>
      </c>
      <c r="B38" s="494" t="s">
        <v>470</v>
      </c>
      <c r="C38" s="625">
        <v>8</v>
      </c>
      <c r="D38" s="625">
        <v>8</v>
      </c>
      <c r="E38" s="625">
        <v>1.84</v>
      </c>
      <c r="F38" s="625">
        <v>14.72</v>
      </c>
      <c r="G38" s="625">
        <v>61</v>
      </c>
      <c r="H38" s="625">
        <v>61</v>
      </c>
      <c r="I38" s="625">
        <v>2.21</v>
      </c>
      <c r="J38" s="625">
        <v>134.81</v>
      </c>
      <c r="K38" s="625">
        <v>213</v>
      </c>
      <c r="L38" s="625">
        <v>213</v>
      </c>
      <c r="M38" s="625">
        <v>2.58</v>
      </c>
      <c r="N38" s="625">
        <v>549.54</v>
      </c>
      <c r="O38" s="625">
        <v>209</v>
      </c>
      <c r="P38" s="625">
        <v>209</v>
      </c>
      <c r="Q38" s="625">
        <v>2.95</v>
      </c>
      <c r="R38" s="625">
        <v>616.55000000000007</v>
      </c>
      <c r="S38" s="625">
        <v>1315.62</v>
      </c>
      <c r="T38" s="621"/>
      <c r="V38" s="621"/>
    </row>
    <row r="39" spans="1:22">
      <c r="A39" s="468">
        <v>29</v>
      </c>
      <c r="B39" s="494" t="s">
        <v>490</v>
      </c>
      <c r="C39" s="625">
        <v>0</v>
      </c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0</v>
      </c>
      <c r="M39" s="625">
        <v>0</v>
      </c>
      <c r="N39" s="625">
        <v>0</v>
      </c>
      <c r="O39" s="625">
        <v>0</v>
      </c>
      <c r="P39" s="625">
        <v>0</v>
      </c>
      <c r="Q39" s="625">
        <v>0</v>
      </c>
      <c r="R39" s="625">
        <v>0</v>
      </c>
      <c r="S39" s="625">
        <v>0</v>
      </c>
      <c r="T39" s="621"/>
      <c r="V39" s="621"/>
    </row>
    <row r="40" spans="1:22">
      <c r="A40" s="468">
        <v>30</v>
      </c>
      <c r="B40" s="494" t="s">
        <v>471</v>
      </c>
      <c r="C40" s="625">
        <v>0</v>
      </c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0</v>
      </c>
      <c r="N40" s="625">
        <v>0</v>
      </c>
      <c r="O40" s="625">
        <v>0</v>
      </c>
      <c r="P40" s="625">
        <v>0</v>
      </c>
      <c r="Q40" s="625">
        <v>0</v>
      </c>
      <c r="R40" s="625">
        <v>0</v>
      </c>
      <c r="S40" s="625">
        <v>0</v>
      </c>
      <c r="T40" s="621"/>
      <c r="V40" s="621"/>
    </row>
    <row r="41" spans="1:22">
      <c r="A41" s="468">
        <v>31</v>
      </c>
      <c r="B41" s="494" t="s">
        <v>472</v>
      </c>
      <c r="C41" s="625">
        <v>0</v>
      </c>
      <c r="D41" s="625">
        <v>0</v>
      </c>
      <c r="E41" s="625">
        <v>0</v>
      </c>
      <c r="F41" s="625">
        <v>0</v>
      </c>
      <c r="G41" s="625">
        <v>40</v>
      </c>
      <c r="H41" s="625">
        <v>40</v>
      </c>
      <c r="I41" s="625">
        <v>2.21</v>
      </c>
      <c r="J41" s="625">
        <v>88.4</v>
      </c>
      <c r="K41" s="625">
        <v>0</v>
      </c>
      <c r="L41" s="625">
        <v>0</v>
      </c>
      <c r="M41" s="625">
        <v>0</v>
      </c>
      <c r="N41" s="625">
        <v>0</v>
      </c>
      <c r="O41" s="625">
        <v>0</v>
      </c>
      <c r="P41" s="625">
        <v>0</v>
      </c>
      <c r="Q41" s="625">
        <v>0</v>
      </c>
      <c r="R41" s="625">
        <v>0</v>
      </c>
      <c r="S41" s="625">
        <v>88.4</v>
      </c>
      <c r="T41" s="621"/>
      <c r="V41" s="621"/>
    </row>
    <row r="42" spans="1:22">
      <c r="A42" s="468">
        <v>32</v>
      </c>
      <c r="B42" s="494" t="s">
        <v>473</v>
      </c>
      <c r="C42" s="625">
        <v>0</v>
      </c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0</v>
      </c>
      <c r="M42" s="625">
        <v>0</v>
      </c>
      <c r="N42" s="625">
        <v>0</v>
      </c>
      <c r="O42" s="625">
        <v>0</v>
      </c>
      <c r="P42" s="625">
        <v>0</v>
      </c>
      <c r="Q42" s="625">
        <v>0</v>
      </c>
      <c r="R42" s="625">
        <v>0</v>
      </c>
      <c r="S42" s="625">
        <v>0</v>
      </c>
      <c r="T42" s="621"/>
      <c r="V42" s="621"/>
    </row>
    <row r="43" spans="1:22">
      <c r="A43" s="468">
        <v>33</v>
      </c>
      <c r="B43" s="494" t="s">
        <v>474</v>
      </c>
      <c r="C43" s="625">
        <v>30</v>
      </c>
      <c r="D43" s="625">
        <v>30</v>
      </c>
      <c r="E43" s="625">
        <v>1.48</v>
      </c>
      <c r="F43" s="625">
        <v>55.2</v>
      </c>
      <c r="G43" s="625">
        <v>32</v>
      </c>
      <c r="H43" s="625">
        <v>32</v>
      </c>
      <c r="I43" s="625">
        <v>2.21</v>
      </c>
      <c r="J43" s="625">
        <v>70.72</v>
      </c>
      <c r="K43" s="625">
        <v>82</v>
      </c>
      <c r="L43" s="625">
        <v>82</v>
      </c>
      <c r="M43" s="625">
        <v>2.58</v>
      </c>
      <c r="N43" s="625">
        <v>211.56</v>
      </c>
      <c r="O43" s="625">
        <v>109</v>
      </c>
      <c r="P43" s="625">
        <v>109</v>
      </c>
      <c r="Q43" s="625">
        <v>2.95</v>
      </c>
      <c r="R43" s="625">
        <v>321.55</v>
      </c>
      <c r="S43" s="625">
        <v>659.03</v>
      </c>
      <c r="T43" s="621"/>
      <c r="V43" s="621"/>
    </row>
    <row r="44" spans="1:22">
      <c r="A44" s="468">
        <v>34</v>
      </c>
      <c r="B44" s="494" t="s">
        <v>475</v>
      </c>
      <c r="C44" s="625">
        <v>0</v>
      </c>
      <c r="D44" s="625">
        <v>0</v>
      </c>
      <c r="E44" s="625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200</v>
      </c>
      <c r="L44" s="625">
        <v>200</v>
      </c>
      <c r="M44" s="625">
        <v>2.58</v>
      </c>
      <c r="N44" s="625">
        <v>516</v>
      </c>
      <c r="O44" s="625">
        <v>144</v>
      </c>
      <c r="P44" s="625">
        <v>144</v>
      </c>
      <c r="Q44" s="625">
        <v>2.95</v>
      </c>
      <c r="R44" s="625">
        <v>424.8</v>
      </c>
      <c r="S44" s="625">
        <v>940.8</v>
      </c>
      <c r="T44" s="621"/>
      <c r="V44" s="621"/>
    </row>
    <row r="45" spans="1:22">
      <c r="A45" s="468">
        <v>35</v>
      </c>
      <c r="B45" s="494" t="s">
        <v>476</v>
      </c>
      <c r="C45" s="625">
        <v>56</v>
      </c>
      <c r="D45" s="625">
        <v>56</v>
      </c>
      <c r="E45" s="625">
        <v>1.84</v>
      </c>
      <c r="F45" s="625">
        <v>103.04</v>
      </c>
      <c r="G45" s="625">
        <v>163</v>
      </c>
      <c r="H45" s="625">
        <v>163</v>
      </c>
      <c r="I45" s="625">
        <v>2.21</v>
      </c>
      <c r="J45" s="625">
        <v>360.23</v>
      </c>
      <c r="K45" s="625">
        <v>45</v>
      </c>
      <c r="L45" s="625">
        <v>45</v>
      </c>
      <c r="M45" s="625">
        <v>2.58</v>
      </c>
      <c r="N45" s="625">
        <v>116.1</v>
      </c>
      <c r="O45" s="625">
        <v>11</v>
      </c>
      <c r="P45" s="625">
        <v>11</v>
      </c>
      <c r="Q45" s="625">
        <v>2.95</v>
      </c>
      <c r="R45" s="625">
        <v>32.450000000000003</v>
      </c>
      <c r="S45" s="625">
        <v>611.82000000000005</v>
      </c>
      <c r="T45" s="621"/>
      <c r="V45" s="621"/>
    </row>
    <row r="46" spans="1:22">
      <c r="A46" s="468">
        <v>36</v>
      </c>
      <c r="B46" s="494" t="s">
        <v>491</v>
      </c>
      <c r="C46" s="625">
        <v>0</v>
      </c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25">
        <v>0</v>
      </c>
      <c r="M46" s="625">
        <v>0</v>
      </c>
      <c r="N46" s="625">
        <v>0</v>
      </c>
      <c r="O46" s="625">
        <v>0</v>
      </c>
      <c r="P46" s="625">
        <v>0</v>
      </c>
      <c r="Q46" s="625">
        <v>0</v>
      </c>
      <c r="R46" s="625">
        <v>0</v>
      </c>
      <c r="S46" s="625">
        <v>0</v>
      </c>
      <c r="T46" s="621"/>
      <c r="V46" s="621"/>
    </row>
    <row r="47" spans="1:22">
      <c r="A47" s="468">
        <v>37</v>
      </c>
      <c r="B47" s="494" t="s">
        <v>477</v>
      </c>
      <c r="C47" s="625">
        <v>0</v>
      </c>
      <c r="D47" s="625">
        <v>0</v>
      </c>
      <c r="E47" s="625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5">
        <v>0</v>
      </c>
      <c r="L47" s="625">
        <v>0</v>
      </c>
      <c r="M47" s="625">
        <v>0</v>
      </c>
      <c r="N47" s="625">
        <v>0</v>
      </c>
      <c r="O47" s="625">
        <v>0</v>
      </c>
      <c r="P47" s="625">
        <v>0</v>
      </c>
      <c r="Q47" s="625">
        <v>0</v>
      </c>
      <c r="R47" s="625">
        <v>0</v>
      </c>
      <c r="S47" s="625">
        <v>0</v>
      </c>
      <c r="T47" s="621"/>
      <c r="V47" s="621"/>
    </row>
    <row r="48" spans="1:22">
      <c r="A48" s="468">
        <v>38</v>
      </c>
      <c r="B48" s="494" t="s">
        <v>478</v>
      </c>
      <c r="C48" s="625">
        <v>0</v>
      </c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0</v>
      </c>
      <c r="M48" s="625">
        <v>0</v>
      </c>
      <c r="N48" s="625">
        <v>0</v>
      </c>
      <c r="O48" s="625">
        <v>0</v>
      </c>
      <c r="P48" s="625">
        <v>0</v>
      </c>
      <c r="Q48" s="625">
        <v>0</v>
      </c>
      <c r="R48" s="625">
        <v>0</v>
      </c>
      <c r="S48" s="625">
        <v>0</v>
      </c>
      <c r="T48" s="621"/>
      <c r="V48" s="621"/>
    </row>
    <row r="49" spans="1:22">
      <c r="A49" s="468">
        <v>39</v>
      </c>
      <c r="B49" s="494" t="s">
        <v>479</v>
      </c>
      <c r="C49" s="625">
        <v>0</v>
      </c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0</v>
      </c>
      <c r="M49" s="625">
        <v>0</v>
      </c>
      <c r="N49" s="625">
        <v>0</v>
      </c>
      <c r="O49" s="625">
        <v>0</v>
      </c>
      <c r="P49" s="625">
        <v>0</v>
      </c>
      <c r="Q49" s="625">
        <v>0</v>
      </c>
      <c r="R49" s="625">
        <v>0</v>
      </c>
      <c r="S49" s="625">
        <v>0</v>
      </c>
      <c r="T49" s="621"/>
      <c r="V49" s="621"/>
    </row>
    <row r="50" spans="1:22">
      <c r="A50" s="468">
        <v>40</v>
      </c>
      <c r="B50" s="494" t="s">
        <v>480</v>
      </c>
      <c r="C50" s="625">
        <v>27</v>
      </c>
      <c r="D50" s="625">
        <v>27</v>
      </c>
      <c r="E50" s="625">
        <v>1.84</v>
      </c>
      <c r="F50" s="625">
        <v>49.68</v>
      </c>
      <c r="G50" s="625">
        <v>45</v>
      </c>
      <c r="H50" s="625">
        <v>45</v>
      </c>
      <c r="I50" s="625">
        <v>2.21</v>
      </c>
      <c r="J50" s="625">
        <v>99.45</v>
      </c>
      <c r="K50" s="625">
        <v>33</v>
      </c>
      <c r="L50" s="625">
        <v>33</v>
      </c>
      <c r="M50" s="625">
        <v>2.58</v>
      </c>
      <c r="N50" s="625">
        <v>85.14</v>
      </c>
      <c r="O50" s="625">
        <v>10</v>
      </c>
      <c r="P50" s="625">
        <v>10</v>
      </c>
      <c r="Q50" s="625">
        <v>2.95</v>
      </c>
      <c r="R50" s="625">
        <v>29.5</v>
      </c>
      <c r="S50" s="625">
        <v>263.77</v>
      </c>
      <c r="T50" s="621"/>
      <c r="V50" s="621"/>
    </row>
    <row r="51" spans="1:22">
      <c r="A51" s="468">
        <v>41</v>
      </c>
      <c r="B51" s="494" t="s">
        <v>481</v>
      </c>
      <c r="C51" s="625">
        <v>0</v>
      </c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0</v>
      </c>
      <c r="M51" s="625">
        <v>0</v>
      </c>
      <c r="N51" s="625">
        <v>0</v>
      </c>
      <c r="O51" s="625">
        <v>0</v>
      </c>
      <c r="P51" s="625">
        <v>0</v>
      </c>
      <c r="Q51" s="625">
        <v>0</v>
      </c>
      <c r="R51" s="625">
        <v>0</v>
      </c>
      <c r="S51" s="625">
        <v>0</v>
      </c>
      <c r="T51" s="621"/>
      <c r="V51" s="621"/>
    </row>
    <row r="52" spans="1:22">
      <c r="A52" s="468">
        <v>42</v>
      </c>
      <c r="B52" s="494" t="s">
        <v>482</v>
      </c>
      <c r="C52" s="625">
        <v>0</v>
      </c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625">
        <v>0</v>
      </c>
      <c r="N52" s="625">
        <v>0</v>
      </c>
      <c r="O52" s="625">
        <v>0</v>
      </c>
      <c r="P52" s="625">
        <v>0</v>
      </c>
      <c r="Q52" s="625">
        <v>0</v>
      </c>
      <c r="R52" s="625">
        <v>0</v>
      </c>
      <c r="S52" s="625">
        <v>0</v>
      </c>
      <c r="T52" s="621"/>
      <c r="V52" s="621"/>
    </row>
    <row r="53" spans="1:22">
      <c r="A53" s="468">
        <v>43</v>
      </c>
      <c r="B53" s="494" t="s">
        <v>483</v>
      </c>
      <c r="C53" s="625">
        <v>0</v>
      </c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0</v>
      </c>
      <c r="M53" s="625">
        <v>0</v>
      </c>
      <c r="N53" s="625">
        <v>0</v>
      </c>
      <c r="O53" s="625">
        <v>0</v>
      </c>
      <c r="P53" s="625">
        <v>0</v>
      </c>
      <c r="Q53" s="625">
        <v>0</v>
      </c>
      <c r="R53" s="625">
        <v>0</v>
      </c>
      <c r="S53" s="625">
        <v>0</v>
      </c>
      <c r="T53" s="621"/>
      <c r="V53" s="621"/>
    </row>
    <row r="54" spans="1:22">
      <c r="A54" s="468">
        <v>44</v>
      </c>
      <c r="B54" s="494" t="s">
        <v>484</v>
      </c>
      <c r="C54" s="625">
        <v>0</v>
      </c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0</v>
      </c>
      <c r="N54" s="625">
        <v>0</v>
      </c>
      <c r="O54" s="625">
        <v>0</v>
      </c>
      <c r="P54" s="625">
        <v>0</v>
      </c>
      <c r="Q54" s="625">
        <v>0</v>
      </c>
      <c r="R54" s="625">
        <v>0</v>
      </c>
      <c r="S54" s="625">
        <v>0</v>
      </c>
      <c r="T54" s="621"/>
      <c r="V54" s="621"/>
    </row>
    <row r="55" spans="1:22">
      <c r="A55" s="468">
        <v>45</v>
      </c>
      <c r="B55" s="494" t="s">
        <v>485</v>
      </c>
      <c r="C55" s="625">
        <v>0</v>
      </c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625">
        <v>0</v>
      </c>
      <c r="N55" s="625">
        <v>0</v>
      </c>
      <c r="O55" s="625">
        <v>0</v>
      </c>
      <c r="P55" s="625">
        <v>0</v>
      </c>
      <c r="Q55" s="625">
        <v>0</v>
      </c>
      <c r="R55" s="625">
        <v>0</v>
      </c>
      <c r="S55" s="625">
        <v>0</v>
      </c>
      <c r="T55" s="621"/>
      <c r="V55" s="621"/>
    </row>
    <row r="56" spans="1:22">
      <c r="A56" s="468">
        <v>46</v>
      </c>
      <c r="B56" s="494" t="s">
        <v>486</v>
      </c>
      <c r="C56" s="625">
        <v>0</v>
      </c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0</v>
      </c>
      <c r="M56" s="625">
        <v>0</v>
      </c>
      <c r="N56" s="625">
        <v>0</v>
      </c>
      <c r="O56" s="625">
        <v>0</v>
      </c>
      <c r="P56" s="625">
        <v>0</v>
      </c>
      <c r="Q56" s="625">
        <v>0</v>
      </c>
      <c r="R56" s="625">
        <v>0</v>
      </c>
      <c r="S56" s="625">
        <v>0</v>
      </c>
      <c r="T56" s="621"/>
      <c r="V56" s="621"/>
    </row>
    <row r="57" spans="1:22">
      <c r="A57" s="468">
        <v>47</v>
      </c>
      <c r="B57" s="494" t="s">
        <v>487</v>
      </c>
      <c r="C57" s="625">
        <v>0</v>
      </c>
      <c r="D57" s="625">
        <v>0</v>
      </c>
      <c r="E57" s="625">
        <v>0</v>
      </c>
      <c r="F57" s="625">
        <v>0</v>
      </c>
      <c r="G57" s="625">
        <v>0</v>
      </c>
      <c r="H57" s="625">
        <v>0</v>
      </c>
      <c r="I57" s="625">
        <v>0</v>
      </c>
      <c r="J57" s="625">
        <v>0</v>
      </c>
      <c r="K57" s="625">
        <v>0</v>
      </c>
      <c r="L57" s="625">
        <v>0</v>
      </c>
      <c r="M57" s="625">
        <v>0</v>
      </c>
      <c r="N57" s="625">
        <v>0</v>
      </c>
      <c r="O57" s="625">
        <v>0</v>
      </c>
      <c r="P57" s="625">
        <v>0</v>
      </c>
      <c r="Q57" s="625">
        <v>0</v>
      </c>
      <c r="R57" s="625">
        <v>0</v>
      </c>
      <c r="S57" s="625">
        <v>0</v>
      </c>
      <c r="T57" s="621"/>
      <c r="V57" s="621"/>
    </row>
    <row r="58" spans="1:22">
      <c r="A58" s="468">
        <v>48</v>
      </c>
      <c r="B58" s="494" t="s">
        <v>492</v>
      </c>
      <c r="C58" s="625">
        <v>0</v>
      </c>
      <c r="D58" s="625">
        <v>0</v>
      </c>
      <c r="E58" s="625">
        <v>0</v>
      </c>
      <c r="F58" s="625">
        <v>0</v>
      </c>
      <c r="G58" s="625">
        <v>0</v>
      </c>
      <c r="H58" s="625">
        <v>0</v>
      </c>
      <c r="I58" s="625">
        <v>0</v>
      </c>
      <c r="J58" s="625">
        <v>0</v>
      </c>
      <c r="K58" s="625">
        <v>0</v>
      </c>
      <c r="L58" s="625">
        <v>0</v>
      </c>
      <c r="M58" s="625">
        <v>0</v>
      </c>
      <c r="N58" s="625">
        <v>0</v>
      </c>
      <c r="O58" s="625">
        <v>0</v>
      </c>
      <c r="P58" s="625">
        <v>0</v>
      </c>
      <c r="Q58" s="625">
        <v>0</v>
      </c>
      <c r="R58" s="625">
        <v>0</v>
      </c>
      <c r="S58" s="625">
        <v>0</v>
      </c>
      <c r="T58" s="621"/>
      <c r="V58" s="621"/>
    </row>
    <row r="59" spans="1:22">
      <c r="A59" s="468">
        <v>49</v>
      </c>
      <c r="B59" s="494" t="s">
        <v>493</v>
      </c>
      <c r="C59" s="625">
        <v>0</v>
      </c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5">
        <v>0</v>
      </c>
      <c r="N59" s="625">
        <v>0</v>
      </c>
      <c r="O59" s="625">
        <v>0</v>
      </c>
      <c r="P59" s="625">
        <v>0</v>
      </c>
      <c r="Q59" s="625">
        <v>0</v>
      </c>
      <c r="R59" s="625">
        <v>0</v>
      </c>
      <c r="S59" s="625">
        <v>0</v>
      </c>
      <c r="T59" s="621"/>
      <c r="V59" s="621"/>
    </row>
    <row r="60" spans="1:22">
      <c r="A60" s="468">
        <v>50</v>
      </c>
      <c r="B60" s="494" t="s">
        <v>488</v>
      </c>
      <c r="C60" s="625">
        <v>52</v>
      </c>
      <c r="D60" s="625">
        <v>52</v>
      </c>
      <c r="E60" s="625">
        <v>1.84</v>
      </c>
      <c r="F60" s="625">
        <v>95.68</v>
      </c>
      <c r="G60" s="625">
        <v>50</v>
      </c>
      <c r="H60" s="625">
        <v>50</v>
      </c>
      <c r="I60" s="625">
        <v>2.21</v>
      </c>
      <c r="J60" s="625">
        <v>110.5</v>
      </c>
      <c r="K60" s="625">
        <v>46</v>
      </c>
      <c r="L60" s="625">
        <v>46</v>
      </c>
      <c r="M60" s="625">
        <v>2.58</v>
      </c>
      <c r="N60" s="625">
        <v>118.68</v>
      </c>
      <c r="O60" s="625">
        <v>23</v>
      </c>
      <c r="P60" s="625">
        <v>23</v>
      </c>
      <c r="Q60" s="625">
        <v>2.95</v>
      </c>
      <c r="R60" s="625">
        <v>67.849999999999994</v>
      </c>
      <c r="S60" s="625">
        <v>392.71</v>
      </c>
      <c r="T60" s="621"/>
      <c r="V60" s="621"/>
    </row>
    <row r="61" spans="1:22">
      <c r="A61" s="468">
        <v>51</v>
      </c>
      <c r="B61" s="494" t="s">
        <v>494</v>
      </c>
      <c r="C61" s="625">
        <v>0</v>
      </c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0</v>
      </c>
      <c r="N61" s="625">
        <v>0</v>
      </c>
      <c r="O61" s="625">
        <v>0</v>
      </c>
      <c r="P61" s="625">
        <v>0</v>
      </c>
      <c r="Q61" s="625">
        <v>0</v>
      </c>
      <c r="R61" s="625">
        <v>0</v>
      </c>
      <c r="S61" s="625">
        <v>0</v>
      </c>
      <c r="T61" s="621"/>
      <c r="V61" s="621"/>
    </row>
    <row r="62" spans="1:22" s="733" customFormat="1">
      <c r="A62" s="927" t="s">
        <v>9</v>
      </c>
      <c r="B62" s="732"/>
      <c r="C62" s="732">
        <f>SUM(C11:C61)</f>
        <v>544</v>
      </c>
      <c r="D62" s="732">
        <f t="shared" ref="D62:S62" si="0">SUM(D11:D61)</f>
        <v>483</v>
      </c>
      <c r="E62" s="732">
        <f t="shared" si="0"/>
        <v>34.960000000000008</v>
      </c>
      <c r="F62" s="732">
        <f t="shared" si="0"/>
        <v>904.56</v>
      </c>
      <c r="G62" s="732">
        <f t="shared" si="0"/>
        <v>674</v>
      </c>
      <c r="H62" s="732">
        <f t="shared" si="0"/>
        <v>649</v>
      </c>
      <c r="I62" s="732">
        <f t="shared" si="0"/>
        <v>44.490000000000009</v>
      </c>
      <c r="J62" s="732">
        <f t="shared" si="0"/>
        <v>1448.2100000000003</v>
      </c>
      <c r="K62" s="732">
        <f t="shared" si="0"/>
        <v>801</v>
      </c>
      <c r="L62" s="732">
        <f t="shared" si="0"/>
        <v>795</v>
      </c>
      <c r="M62" s="732">
        <f t="shared" si="0"/>
        <v>49.019999999999989</v>
      </c>
      <c r="N62" s="732">
        <f t="shared" si="0"/>
        <v>2051.1</v>
      </c>
      <c r="O62" s="732">
        <f t="shared" si="0"/>
        <v>650</v>
      </c>
      <c r="P62" s="732">
        <f t="shared" si="0"/>
        <v>644</v>
      </c>
      <c r="Q62" s="732">
        <f t="shared" si="0"/>
        <v>50.15000000000002</v>
      </c>
      <c r="R62" s="732">
        <f t="shared" si="0"/>
        <v>1899.8</v>
      </c>
      <c r="S62" s="732">
        <f t="shared" si="0"/>
        <v>5949.9000000000005</v>
      </c>
      <c r="T62" s="929"/>
      <c r="V62" s="929"/>
    </row>
    <row r="63" spans="1:22">
      <c r="A63" s="639" t="s">
        <v>761</v>
      </c>
      <c r="B63" s="638"/>
      <c r="C63" s="638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</row>
    <row r="64" spans="1:22" s="285" customFormat="1" ht="12.75">
      <c r="A64" s="11" t="s">
        <v>5</v>
      </c>
      <c r="G64" s="11"/>
      <c r="H64" s="11"/>
      <c r="K64" s="11"/>
      <c r="L64" s="11">
        <f>D62+H62+L62+P62</f>
        <v>2571</v>
      </c>
      <c r="M64" s="11"/>
      <c r="N64" s="11"/>
      <c r="O64" s="11"/>
      <c r="P64" s="11"/>
      <c r="Q64" s="11"/>
      <c r="R64" s="1152" t="s">
        <v>6</v>
      </c>
      <c r="S64" s="1152"/>
    </row>
    <row r="65" spans="1:19" s="285" customFormat="1" ht="12.75" customHeight="1">
      <c r="J65" s="11"/>
      <c r="K65" s="1238" t="s">
        <v>7</v>
      </c>
      <c r="L65" s="1238"/>
      <c r="M65" s="1238"/>
      <c r="N65" s="1238"/>
      <c r="O65" s="1238"/>
      <c r="P65" s="1238"/>
      <c r="Q65" s="1238"/>
      <c r="R65" s="1238"/>
      <c r="S65" s="1238"/>
    </row>
    <row r="66" spans="1:19" s="285" customFormat="1" ht="12.75" customHeight="1">
      <c r="J66" s="1238" t="s">
        <v>56</v>
      </c>
      <c r="K66" s="1238"/>
      <c r="L66" s="1238"/>
      <c r="M66" s="1238"/>
      <c r="N66" s="1238"/>
      <c r="O66" s="1238"/>
      <c r="P66" s="1238"/>
      <c r="Q66" s="1238"/>
      <c r="R66" s="1238"/>
      <c r="S66" s="1238"/>
    </row>
    <row r="67" spans="1:19" s="285" customFormat="1" ht="12.75">
      <c r="A67" s="11"/>
      <c r="B67" s="11"/>
      <c r="K67" s="11"/>
      <c r="L67" s="11"/>
      <c r="M67" s="11"/>
      <c r="N67" s="11"/>
      <c r="O67" s="11"/>
      <c r="P67" s="11"/>
      <c r="Q67" s="1151" t="s">
        <v>55</v>
      </c>
      <c r="R67" s="1151"/>
      <c r="S67" s="1151"/>
    </row>
    <row r="71" spans="1:19">
      <c r="O71" s="614">
        <f>D62++H62+L62+P62</f>
        <v>2571</v>
      </c>
    </row>
  </sheetData>
  <mergeCells count="14">
    <mergeCell ref="A8:A9"/>
    <mergeCell ref="B8:B9"/>
    <mergeCell ref="C8:F8"/>
    <mergeCell ref="G8:J8"/>
    <mergeCell ref="K8:N8"/>
    <mergeCell ref="R64:S64"/>
    <mergeCell ref="K65:S65"/>
    <mergeCell ref="J66:S66"/>
    <mergeCell ref="Q67:S67"/>
    <mergeCell ref="Q1:R1"/>
    <mergeCell ref="G2:M2"/>
    <mergeCell ref="B4:T4"/>
    <mergeCell ref="O8:R8"/>
    <mergeCell ref="S8:S9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SheetLayoutView="90" workbookViewId="0">
      <selection activeCell="O14" sqref="O14"/>
    </sheetView>
  </sheetViews>
  <sheetFormatPr defaultColWidth="9.140625" defaultRowHeight="12.75"/>
  <cols>
    <col min="1" max="1" width="7.42578125" style="12" customWidth="1"/>
    <col min="2" max="2" width="17.140625" style="12" customWidth="1"/>
    <col min="3" max="3" width="8.7109375" style="12" customWidth="1"/>
    <col min="4" max="4" width="8.140625" style="12" customWidth="1"/>
    <col min="5" max="5" width="10" style="12" customWidth="1"/>
    <col min="6" max="7" width="7.28515625" style="12" customWidth="1"/>
    <col min="8" max="8" width="8.140625" style="12" customWidth="1"/>
    <col min="9" max="9" width="9.28515625" style="12" customWidth="1"/>
    <col min="10" max="10" width="10" style="12" customWidth="1"/>
    <col min="11" max="11" width="8.42578125" style="12" customWidth="1"/>
    <col min="12" max="12" width="8.7109375" style="12" customWidth="1"/>
    <col min="13" max="13" width="7.85546875" style="12" customWidth="1"/>
    <col min="14" max="14" width="7.140625" style="12" customWidth="1"/>
    <col min="15" max="15" width="13.7109375" style="12" customWidth="1"/>
    <col min="16" max="16" width="11.85546875" style="12" customWidth="1"/>
    <col min="17" max="17" width="9.7109375" style="12" customWidth="1"/>
    <col min="18" max="16384" width="9.140625" style="12"/>
  </cols>
  <sheetData>
    <row r="1" spans="1:21" customFormat="1" ht="15">
      <c r="H1" s="30"/>
      <c r="I1" s="30"/>
      <c r="J1" s="30"/>
      <c r="K1" s="30"/>
      <c r="L1" s="30"/>
      <c r="M1" s="30"/>
      <c r="N1" s="30"/>
      <c r="O1" s="30"/>
      <c r="P1" s="1231" t="s">
        <v>58</v>
      </c>
      <c r="Q1" s="1231"/>
      <c r="R1" s="1234"/>
      <c r="S1" s="12"/>
      <c r="T1" s="37"/>
      <c r="U1" s="37"/>
    </row>
    <row r="2" spans="1:21" customFormat="1" ht="15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34"/>
      <c r="S2" s="39"/>
      <c r="T2" s="39"/>
      <c r="U2" s="39"/>
    </row>
    <row r="3" spans="1:21" customFormat="1" ht="20.25">
      <c r="A3" s="1209" t="s">
        <v>354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34"/>
      <c r="S3" s="38"/>
      <c r="T3" s="38"/>
      <c r="U3" s="38"/>
    </row>
    <row r="4" spans="1:21" customFormat="1" ht="10.5" customHeight="1">
      <c r="R4" s="1234"/>
    </row>
    <row r="5" spans="1:21" ht="9" customHeight="1">
      <c r="A5" s="22"/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  <c r="Q5" s="19"/>
      <c r="R5" s="1234"/>
    </row>
    <row r="6" spans="1:21" ht="18.600000000000001" customHeight="1">
      <c r="B6" s="92"/>
      <c r="C6" s="92"/>
      <c r="D6" s="1235" t="s">
        <v>427</v>
      </c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R6" s="1234"/>
    </row>
    <row r="7" spans="1:21" ht="5.45" customHeight="1">
      <c r="R7" s="1234"/>
    </row>
    <row r="8" spans="1:21">
      <c r="A8" s="1151" t="s">
        <v>96</v>
      </c>
      <c r="B8" s="1151"/>
      <c r="Q8" s="27" t="s">
        <v>14</v>
      </c>
      <c r="R8" s="1234"/>
    </row>
    <row r="9" spans="1:21" ht="15.75">
      <c r="A9" s="10"/>
      <c r="N9" s="1207" t="s">
        <v>363</v>
      </c>
      <c r="O9" s="1207"/>
      <c r="P9" s="1207"/>
      <c r="Q9" s="1207"/>
      <c r="R9" s="1234"/>
      <c r="S9" s="19"/>
    </row>
    <row r="10" spans="1:21" ht="37.15" customHeight="1">
      <c r="A10" s="1232" t="s">
        <v>1</v>
      </c>
      <c r="B10" s="1232" t="s">
        <v>2</v>
      </c>
      <c r="C10" s="1204" t="s">
        <v>370</v>
      </c>
      <c r="D10" s="1204"/>
      <c r="E10" s="1204"/>
      <c r="F10" s="1204" t="s">
        <v>371</v>
      </c>
      <c r="G10" s="1204"/>
      <c r="H10" s="1204"/>
      <c r="I10" s="1171" t="s">
        <v>251</v>
      </c>
      <c r="J10" s="1172"/>
      <c r="K10" s="1229"/>
      <c r="L10" s="1171" t="s">
        <v>59</v>
      </c>
      <c r="M10" s="1172"/>
      <c r="N10" s="1229"/>
      <c r="O10" s="1226" t="s">
        <v>372</v>
      </c>
      <c r="P10" s="1227"/>
      <c r="Q10" s="1228"/>
      <c r="R10" s="1234"/>
    </row>
    <row r="11" spans="1:21" ht="39.75" customHeight="1">
      <c r="A11" s="1233"/>
      <c r="B11" s="1233"/>
      <c r="C11" s="5" t="s">
        <v>65</v>
      </c>
      <c r="D11" s="283" t="s">
        <v>422</v>
      </c>
      <c r="E11" s="33" t="s">
        <v>9</v>
      </c>
      <c r="F11" s="5" t="s">
        <v>65</v>
      </c>
      <c r="G11" s="283" t="s">
        <v>423</v>
      </c>
      <c r="H11" s="33" t="s">
        <v>9</v>
      </c>
      <c r="I11" s="5" t="s">
        <v>65</v>
      </c>
      <c r="J11" s="283" t="s">
        <v>423</v>
      </c>
      <c r="K11" s="33" t="s">
        <v>9</v>
      </c>
      <c r="L11" s="5" t="s">
        <v>65</v>
      </c>
      <c r="M11" s="283" t="s">
        <v>423</v>
      </c>
      <c r="N11" s="33" t="s">
        <v>9</v>
      </c>
      <c r="O11" s="5" t="s">
        <v>146</v>
      </c>
      <c r="P11" s="283" t="s">
        <v>424</v>
      </c>
      <c r="Q11" s="5" t="s">
        <v>66</v>
      </c>
    </row>
    <row r="12" spans="1:21" s="60" customFormat="1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  <c r="M12" s="58">
        <v>13</v>
      </c>
      <c r="N12" s="58">
        <v>14</v>
      </c>
      <c r="O12" s="58">
        <v>15</v>
      </c>
      <c r="P12" s="58">
        <v>16</v>
      </c>
      <c r="Q12" s="58">
        <v>17</v>
      </c>
    </row>
    <row r="13" spans="1:21">
      <c r="A13" s="15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Q13" s="16"/>
    </row>
    <row r="14" spans="1:21">
      <c r="A14" s="15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1">
      <c r="A15" s="15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1">
      <c r="A16" s="15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>
      <c r="A17" s="15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>
      <c r="A18" s="15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>
      <c r="A19" s="15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5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>
      <c r="A21" s="15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>
      <c r="A22" s="15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>
      <c r="A23" s="15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>
      <c r="A24" s="15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>
      <c r="A25" s="15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15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17" t="s">
        <v>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17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3"/>
      <c r="B29" s="3" t="s">
        <v>9</v>
      </c>
      <c r="C29" s="3"/>
      <c r="D29" s="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16"/>
      <c r="P29" s="16"/>
      <c r="Q29" s="16"/>
    </row>
    <row r="30" spans="1:17">
      <c r="A30" s="8"/>
      <c r="B30" s="25"/>
      <c r="C30" s="25"/>
      <c r="D30" s="2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4.25" customHeight="1">
      <c r="A31" s="1230" t="s">
        <v>428</v>
      </c>
      <c r="B31" s="1230"/>
      <c r="C31" s="1230"/>
      <c r="D31" s="1230"/>
      <c r="E31" s="1230"/>
      <c r="F31" s="1230"/>
      <c r="G31" s="1230"/>
      <c r="H31" s="1230"/>
      <c r="I31" s="1230"/>
      <c r="J31" s="1230"/>
      <c r="K31" s="1230"/>
      <c r="L31" s="1230"/>
      <c r="M31" s="1230"/>
      <c r="N31" s="1230"/>
      <c r="O31" s="1230"/>
      <c r="P31" s="1230"/>
      <c r="Q31" s="1230"/>
    </row>
    <row r="32" spans="1:17" ht="15.75" customHeight="1">
      <c r="A32" s="2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8" ht="15.75" customHeight="1">
      <c r="A33" s="11" t="s">
        <v>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P33" s="1153" t="s">
        <v>6</v>
      </c>
      <c r="Q33" s="1153"/>
    </row>
    <row r="34" spans="1:18" ht="12.75" customHeight="1">
      <c r="A34" s="1153" t="s">
        <v>7</v>
      </c>
      <c r="B34" s="1153"/>
      <c r="C34" s="1153"/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3"/>
      <c r="P34" s="1153"/>
      <c r="Q34" s="1153"/>
    </row>
    <row r="35" spans="1:18" ht="12.75" customHeight="1">
      <c r="A35" s="1153" t="s">
        <v>10</v>
      </c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</row>
    <row r="36" spans="1: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47" t="s">
        <v>55</v>
      </c>
      <c r="P36" s="1147"/>
      <c r="Q36" s="1147"/>
      <c r="R36" s="30"/>
    </row>
  </sheetData>
  <mergeCells count="19">
    <mergeCell ref="B10:B11"/>
    <mergeCell ref="C10:E10"/>
    <mergeCell ref="F10:H10"/>
    <mergeCell ref="O36:Q36"/>
    <mergeCell ref="R1:R10"/>
    <mergeCell ref="A35:Q35"/>
    <mergeCell ref="I10:K10"/>
    <mergeCell ref="L10:N10"/>
    <mergeCell ref="O10:Q10"/>
    <mergeCell ref="P33:Q33"/>
    <mergeCell ref="A34:Q34"/>
    <mergeCell ref="A8:B8"/>
    <mergeCell ref="A31:Q31"/>
    <mergeCell ref="P1:Q1"/>
    <mergeCell ref="A2:Q2"/>
    <mergeCell ref="A3:Q3"/>
    <mergeCell ref="N9:Q9"/>
    <mergeCell ref="D6:O6"/>
    <mergeCell ref="A10:A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view="pageBreakPreview" topLeftCell="A43" zoomScaleNormal="80" zoomScaleSheetLayoutView="100" workbookViewId="0">
      <selection activeCell="J66" sqref="J66"/>
    </sheetView>
  </sheetViews>
  <sheetFormatPr defaultRowHeight="15"/>
  <cols>
    <col min="1" max="1" width="9.140625" style="614"/>
    <col min="2" max="2" width="25.140625" style="614" customWidth="1"/>
    <col min="3" max="3" width="17.5703125" style="614" customWidth="1"/>
    <col min="4" max="4" width="19.7109375" style="614" customWidth="1"/>
    <col min="5" max="5" width="18.140625" style="614" customWidth="1"/>
    <col min="6" max="6" width="15.42578125" style="614" customWidth="1"/>
    <col min="7" max="7" width="15.7109375" style="614" customWidth="1"/>
    <col min="8" max="8" width="12.28515625" style="614" customWidth="1"/>
    <col min="9" max="257" width="9.140625" style="614"/>
    <col min="258" max="258" width="25.140625" style="614" customWidth="1"/>
    <col min="259" max="259" width="17.5703125" style="614" customWidth="1"/>
    <col min="260" max="260" width="19.7109375" style="614" customWidth="1"/>
    <col min="261" max="261" width="18.140625" style="614" customWidth="1"/>
    <col min="262" max="262" width="15.42578125" style="614" customWidth="1"/>
    <col min="263" max="263" width="15.7109375" style="614" customWidth="1"/>
    <col min="264" max="264" width="12.28515625" style="614" customWidth="1"/>
    <col min="265" max="513" width="9.140625" style="614"/>
    <col min="514" max="514" width="25.140625" style="614" customWidth="1"/>
    <col min="515" max="515" width="17.5703125" style="614" customWidth="1"/>
    <col min="516" max="516" width="19.7109375" style="614" customWidth="1"/>
    <col min="517" max="517" width="18.140625" style="614" customWidth="1"/>
    <col min="518" max="518" width="15.42578125" style="614" customWidth="1"/>
    <col min="519" max="519" width="15.7109375" style="614" customWidth="1"/>
    <col min="520" max="520" width="12.28515625" style="614" customWidth="1"/>
    <col min="521" max="769" width="9.140625" style="614"/>
    <col min="770" max="770" width="25.140625" style="614" customWidth="1"/>
    <col min="771" max="771" width="17.5703125" style="614" customWidth="1"/>
    <col min="772" max="772" width="19.7109375" style="614" customWidth="1"/>
    <col min="773" max="773" width="18.140625" style="614" customWidth="1"/>
    <col min="774" max="774" width="15.42578125" style="614" customWidth="1"/>
    <col min="775" max="775" width="15.7109375" style="614" customWidth="1"/>
    <col min="776" max="776" width="12.28515625" style="614" customWidth="1"/>
    <col min="777" max="1025" width="9.140625" style="614"/>
    <col min="1026" max="1026" width="25.140625" style="614" customWidth="1"/>
    <col min="1027" max="1027" width="17.5703125" style="614" customWidth="1"/>
    <col min="1028" max="1028" width="19.7109375" style="614" customWidth="1"/>
    <col min="1029" max="1029" width="18.140625" style="614" customWidth="1"/>
    <col min="1030" max="1030" width="15.42578125" style="614" customWidth="1"/>
    <col min="1031" max="1031" width="15.7109375" style="614" customWidth="1"/>
    <col min="1032" max="1032" width="12.28515625" style="614" customWidth="1"/>
    <col min="1033" max="1281" width="9.140625" style="614"/>
    <col min="1282" max="1282" width="25.140625" style="614" customWidth="1"/>
    <col min="1283" max="1283" width="17.5703125" style="614" customWidth="1"/>
    <col min="1284" max="1284" width="19.7109375" style="614" customWidth="1"/>
    <col min="1285" max="1285" width="18.140625" style="614" customWidth="1"/>
    <col min="1286" max="1286" width="15.42578125" style="614" customWidth="1"/>
    <col min="1287" max="1287" width="15.7109375" style="614" customWidth="1"/>
    <col min="1288" max="1288" width="12.28515625" style="614" customWidth="1"/>
    <col min="1289" max="1537" width="9.140625" style="614"/>
    <col min="1538" max="1538" width="25.140625" style="614" customWidth="1"/>
    <col min="1539" max="1539" width="17.5703125" style="614" customWidth="1"/>
    <col min="1540" max="1540" width="19.7109375" style="614" customWidth="1"/>
    <col min="1541" max="1541" width="18.140625" style="614" customWidth="1"/>
    <col min="1542" max="1542" width="15.42578125" style="614" customWidth="1"/>
    <col min="1543" max="1543" width="15.7109375" style="614" customWidth="1"/>
    <col min="1544" max="1544" width="12.28515625" style="614" customWidth="1"/>
    <col min="1545" max="1793" width="9.140625" style="614"/>
    <col min="1794" max="1794" width="25.140625" style="614" customWidth="1"/>
    <col min="1795" max="1795" width="17.5703125" style="614" customWidth="1"/>
    <col min="1796" max="1796" width="19.7109375" style="614" customWidth="1"/>
    <col min="1797" max="1797" width="18.140625" style="614" customWidth="1"/>
    <col min="1798" max="1798" width="15.42578125" style="614" customWidth="1"/>
    <col min="1799" max="1799" width="15.7109375" style="614" customWidth="1"/>
    <col min="1800" max="1800" width="12.28515625" style="614" customWidth="1"/>
    <col min="1801" max="2049" width="9.140625" style="614"/>
    <col min="2050" max="2050" width="25.140625" style="614" customWidth="1"/>
    <col min="2051" max="2051" width="17.5703125" style="614" customWidth="1"/>
    <col min="2052" max="2052" width="19.7109375" style="614" customWidth="1"/>
    <col min="2053" max="2053" width="18.140625" style="614" customWidth="1"/>
    <col min="2054" max="2054" width="15.42578125" style="614" customWidth="1"/>
    <col min="2055" max="2055" width="15.7109375" style="614" customWidth="1"/>
    <col min="2056" max="2056" width="12.28515625" style="614" customWidth="1"/>
    <col min="2057" max="2305" width="9.140625" style="614"/>
    <col min="2306" max="2306" width="25.140625" style="614" customWidth="1"/>
    <col min="2307" max="2307" width="17.5703125" style="614" customWidth="1"/>
    <col min="2308" max="2308" width="19.7109375" style="614" customWidth="1"/>
    <col min="2309" max="2309" width="18.140625" style="614" customWidth="1"/>
    <col min="2310" max="2310" width="15.42578125" style="614" customWidth="1"/>
    <col min="2311" max="2311" width="15.7109375" style="614" customWidth="1"/>
    <col min="2312" max="2312" width="12.28515625" style="614" customWidth="1"/>
    <col min="2313" max="2561" width="9.140625" style="614"/>
    <col min="2562" max="2562" width="25.140625" style="614" customWidth="1"/>
    <col min="2563" max="2563" width="17.5703125" style="614" customWidth="1"/>
    <col min="2564" max="2564" width="19.7109375" style="614" customWidth="1"/>
    <col min="2565" max="2565" width="18.140625" style="614" customWidth="1"/>
    <col min="2566" max="2566" width="15.42578125" style="614" customWidth="1"/>
    <col min="2567" max="2567" width="15.7109375" style="614" customWidth="1"/>
    <col min="2568" max="2568" width="12.28515625" style="614" customWidth="1"/>
    <col min="2569" max="2817" width="9.140625" style="614"/>
    <col min="2818" max="2818" width="25.140625" style="614" customWidth="1"/>
    <col min="2819" max="2819" width="17.5703125" style="614" customWidth="1"/>
    <col min="2820" max="2820" width="19.7109375" style="614" customWidth="1"/>
    <col min="2821" max="2821" width="18.140625" style="614" customWidth="1"/>
    <col min="2822" max="2822" width="15.42578125" style="614" customWidth="1"/>
    <col min="2823" max="2823" width="15.7109375" style="614" customWidth="1"/>
    <col min="2824" max="2824" width="12.28515625" style="614" customWidth="1"/>
    <col min="2825" max="3073" width="9.140625" style="614"/>
    <col min="3074" max="3074" width="25.140625" style="614" customWidth="1"/>
    <col min="3075" max="3075" width="17.5703125" style="614" customWidth="1"/>
    <col min="3076" max="3076" width="19.7109375" style="614" customWidth="1"/>
    <col min="3077" max="3077" width="18.140625" style="614" customWidth="1"/>
    <col min="3078" max="3078" width="15.42578125" style="614" customWidth="1"/>
    <col min="3079" max="3079" width="15.7109375" style="614" customWidth="1"/>
    <col min="3080" max="3080" width="12.28515625" style="614" customWidth="1"/>
    <col min="3081" max="3329" width="9.140625" style="614"/>
    <col min="3330" max="3330" width="25.140625" style="614" customWidth="1"/>
    <col min="3331" max="3331" width="17.5703125" style="614" customWidth="1"/>
    <col min="3332" max="3332" width="19.7109375" style="614" customWidth="1"/>
    <col min="3333" max="3333" width="18.140625" style="614" customWidth="1"/>
    <col min="3334" max="3334" width="15.42578125" style="614" customWidth="1"/>
    <col min="3335" max="3335" width="15.7109375" style="614" customWidth="1"/>
    <col min="3336" max="3336" width="12.28515625" style="614" customWidth="1"/>
    <col min="3337" max="3585" width="9.140625" style="614"/>
    <col min="3586" max="3586" width="25.140625" style="614" customWidth="1"/>
    <col min="3587" max="3587" width="17.5703125" style="614" customWidth="1"/>
    <col min="3588" max="3588" width="19.7109375" style="614" customWidth="1"/>
    <col min="3589" max="3589" width="18.140625" style="614" customWidth="1"/>
    <col min="3590" max="3590" width="15.42578125" style="614" customWidth="1"/>
    <col min="3591" max="3591" width="15.7109375" style="614" customWidth="1"/>
    <col min="3592" max="3592" width="12.28515625" style="614" customWidth="1"/>
    <col min="3593" max="3841" width="9.140625" style="614"/>
    <col min="3842" max="3842" width="25.140625" style="614" customWidth="1"/>
    <col min="3843" max="3843" width="17.5703125" style="614" customWidth="1"/>
    <col min="3844" max="3844" width="19.7109375" style="614" customWidth="1"/>
    <col min="3845" max="3845" width="18.140625" style="614" customWidth="1"/>
    <col min="3846" max="3846" width="15.42578125" style="614" customWidth="1"/>
    <col min="3847" max="3847" width="15.7109375" style="614" customWidth="1"/>
    <col min="3848" max="3848" width="12.28515625" style="614" customWidth="1"/>
    <col min="3849" max="4097" width="9.140625" style="614"/>
    <col min="4098" max="4098" width="25.140625" style="614" customWidth="1"/>
    <col min="4099" max="4099" width="17.5703125" style="614" customWidth="1"/>
    <col min="4100" max="4100" width="19.7109375" style="614" customWidth="1"/>
    <col min="4101" max="4101" width="18.140625" style="614" customWidth="1"/>
    <col min="4102" max="4102" width="15.42578125" style="614" customWidth="1"/>
    <col min="4103" max="4103" width="15.7109375" style="614" customWidth="1"/>
    <col min="4104" max="4104" width="12.28515625" style="614" customWidth="1"/>
    <col min="4105" max="4353" width="9.140625" style="614"/>
    <col min="4354" max="4354" width="25.140625" style="614" customWidth="1"/>
    <col min="4355" max="4355" width="17.5703125" style="614" customWidth="1"/>
    <col min="4356" max="4356" width="19.7109375" style="614" customWidth="1"/>
    <col min="4357" max="4357" width="18.140625" style="614" customWidth="1"/>
    <col min="4358" max="4358" width="15.42578125" style="614" customWidth="1"/>
    <col min="4359" max="4359" width="15.7109375" style="614" customWidth="1"/>
    <col min="4360" max="4360" width="12.28515625" style="614" customWidth="1"/>
    <col min="4361" max="4609" width="9.140625" style="614"/>
    <col min="4610" max="4610" width="25.140625" style="614" customWidth="1"/>
    <col min="4611" max="4611" width="17.5703125" style="614" customWidth="1"/>
    <col min="4612" max="4612" width="19.7109375" style="614" customWidth="1"/>
    <col min="4613" max="4613" width="18.140625" style="614" customWidth="1"/>
    <col min="4614" max="4614" width="15.42578125" style="614" customWidth="1"/>
    <col min="4615" max="4615" width="15.7109375" style="614" customWidth="1"/>
    <col min="4616" max="4616" width="12.28515625" style="614" customWidth="1"/>
    <col min="4617" max="4865" width="9.140625" style="614"/>
    <col min="4866" max="4866" width="25.140625" style="614" customWidth="1"/>
    <col min="4867" max="4867" width="17.5703125" style="614" customWidth="1"/>
    <col min="4868" max="4868" width="19.7109375" style="614" customWidth="1"/>
    <col min="4869" max="4869" width="18.140625" style="614" customWidth="1"/>
    <col min="4870" max="4870" width="15.42578125" style="614" customWidth="1"/>
    <col min="4871" max="4871" width="15.7109375" style="614" customWidth="1"/>
    <col min="4872" max="4872" width="12.28515625" style="614" customWidth="1"/>
    <col min="4873" max="5121" width="9.140625" style="614"/>
    <col min="5122" max="5122" width="25.140625" style="614" customWidth="1"/>
    <col min="5123" max="5123" width="17.5703125" style="614" customWidth="1"/>
    <col min="5124" max="5124" width="19.7109375" style="614" customWidth="1"/>
    <col min="5125" max="5125" width="18.140625" style="614" customWidth="1"/>
    <col min="5126" max="5126" width="15.42578125" style="614" customWidth="1"/>
    <col min="5127" max="5127" width="15.7109375" style="614" customWidth="1"/>
    <col min="5128" max="5128" width="12.28515625" style="614" customWidth="1"/>
    <col min="5129" max="5377" width="9.140625" style="614"/>
    <col min="5378" max="5378" width="25.140625" style="614" customWidth="1"/>
    <col min="5379" max="5379" width="17.5703125" style="614" customWidth="1"/>
    <col min="5380" max="5380" width="19.7109375" style="614" customWidth="1"/>
    <col min="5381" max="5381" width="18.140625" style="614" customWidth="1"/>
    <col min="5382" max="5382" width="15.42578125" style="614" customWidth="1"/>
    <col min="5383" max="5383" width="15.7109375" style="614" customWidth="1"/>
    <col min="5384" max="5384" width="12.28515625" style="614" customWidth="1"/>
    <col min="5385" max="5633" width="9.140625" style="614"/>
    <col min="5634" max="5634" width="25.140625" style="614" customWidth="1"/>
    <col min="5635" max="5635" width="17.5703125" style="614" customWidth="1"/>
    <col min="5636" max="5636" width="19.7109375" style="614" customWidth="1"/>
    <col min="5637" max="5637" width="18.140625" style="614" customWidth="1"/>
    <col min="5638" max="5638" width="15.42578125" style="614" customWidth="1"/>
    <col min="5639" max="5639" width="15.7109375" style="614" customWidth="1"/>
    <col min="5640" max="5640" width="12.28515625" style="614" customWidth="1"/>
    <col min="5641" max="5889" width="9.140625" style="614"/>
    <col min="5890" max="5890" width="25.140625" style="614" customWidth="1"/>
    <col min="5891" max="5891" width="17.5703125" style="614" customWidth="1"/>
    <col min="5892" max="5892" width="19.7109375" style="614" customWidth="1"/>
    <col min="5893" max="5893" width="18.140625" style="614" customWidth="1"/>
    <col min="5894" max="5894" width="15.42578125" style="614" customWidth="1"/>
    <col min="5895" max="5895" width="15.7109375" style="614" customWidth="1"/>
    <col min="5896" max="5896" width="12.28515625" style="614" customWidth="1"/>
    <col min="5897" max="6145" width="9.140625" style="614"/>
    <col min="6146" max="6146" width="25.140625" style="614" customWidth="1"/>
    <col min="6147" max="6147" width="17.5703125" style="614" customWidth="1"/>
    <col min="6148" max="6148" width="19.7109375" style="614" customWidth="1"/>
    <col min="6149" max="6149" width="18.140625" style="614" customWidth="1"/>
    <col min="6150" max="6150" width="15.42578125" style="614" customWidth="1"/>
    <col min="6151" max="6151" width="15.7109375" style="614" customWidth="1"/>
    <col min="6152" max="6152" width="12.28515625" style="614" customWidth="1"/>
    <col min="6153" max="6401" width="9.140625" style="614"/>
    <col min="6402" max="6402" width="25.140625" style="614" customWidth="1"/>
    <col min="6403" max="6403" width="17.5703125" style="614" customWidth="1"/>
    <col min="6404" max="6404" width="19.7109375" style="614" customWidth="1"/>
    <col min="6405" max="6405" width="18.140625" style="614" customWidth="1"/>
    <col min="6406" max="6406" width="15.42578125" style="614" customWidth="1"/>
    <col min="6407" max="6407" width="15.7109375" style="614" customWidth="1"/>
    <col min="6408" max="6408" width="12.28515625" style="614" customWidth="1"/>
    <col min="6409" max="6657" width="9.140625" style="614"/>
    <col min="6658" max="6658" width="25.140625" style="614" customWidth="1"/>
    <col min="6659" max="6659" width="17.5703125" style="614" customWidth="1"/>
    <col min="6660" max="6660" width="19.7109375" style="614" customWidth="1"/>
    <col min="6661" max="6661" width="18.140625" style="614" customWidth="1"/>
    <col min="6662" max="6662" width="15.42578125" style="614" customWidth="1"/>
    <col min="6663" max="6663" width="15.7109375" style="614" customWidth="1"/>
    <col min="6664" max="6664" width="12.28515625" style="614" customWidth="1"/>
    <col min="6665" max="6913" width="9.140625" style="614"/>
    <col min="6914" max="6914" width="25.140625" style="614" customWidth="1"/>
    <col min="6915" max="6915" width="17.5703125" style="614" customWidth="1"/>
    <col min="6916" max="6916" width="19.7109375" style="614" customWidth="1"/>
    <col min="6917" max="6917" width="18.140625" style="614" customWidth="1"/>
    <col min="6918" max="6918" width="15.42578125" style="614" customWidth="1"/>
    <col min="6919" max="6919" width="15.7109375" style="614" customWidth="1"/>
    <col min="6920" max="6920" width="12.28515625" style="614" customWidth="1"/>
    <col min="6921" max="7169" width="9.140625" style="614"/>
    <col min="7170" max="7170" width="25.140625" style="614" customWidth="1"/>
    <col min="7171" max="7171" width="17.5703125" style="614" customWidth="1"/>
    <col min="7172" max="7172" width="19.7109375" style="614" customWidth="1"/>
    <col min="7173" max="7173" width="18.140625" style="614" customWidth="1"/>
    <col min="7174" max="7174" width="15.42578125" style="614" customWidth="1"/>
    <col min="7175" max="7175" width="15.7109375" style="614" customWidth="1"/>
    <col min="7176" max="7176" width="12.28515625" style="614" customWidth="1"/>
    <col min="7177" max="7425" width="9.140625" style="614"/>
    <col min="7426" max="7426" width="25.140625" style="614" customWidth="1"/>
    <col min="7427" max="7427" width="17.5703125" style="614" customWidth="1"/>
    <col min="7428" max="7428" width="19.7109375" style="614" customWidth="1"/>
    <col min="7429" max="7429" width="18.140625" style="614" customWidth="1"/>
    <col min="7430" max="7430" width="15.42578125" style="614" customWidth="1"/>
    <col min="7431" max="7431" width="15.7109375" style="614" customWidth="1"/>
    <col min="7432" max="7432" width="12.28515625" style="614" customWidth="1"/>
    <col min="7433" max="7681" width="9.140625" style="614"/>
    <col min="7682" max="7682" width="25.140625" style="614" customWidth="1"/>
    <col min="7683" max="7683" width="17.5703125" style="614" customWidth="1"/>
    <col min="7684" max="7684" width="19.7109375" style="614" customWidth="1"/>
    <col min="7685" max="7685" width="18.140625" style="614" customWidth="1"/>
    <col min="7686" max="7686" width="15.42578125" style="614" customWidth="1"/>
    <col min="7687" max="7687" width="15.7109375" style="614" customWidth="1"/>
    <col min="7688" max="7688" width="12.28515625" style="614" customWidth="1"/>
    <col min="7689" max="7937" width="9.140625" style="614"/>
    <col min="7938" max="7938" width="25.140625" style="614" customWidth="1"/>
    <col min="7939" max="7939" width="17.5703125" style="614" customWidth="1"/>
    <col min="7940" max="7940" width="19.7109375" style="614" customWidth="1"/>
    <col min="7941" max="7941" width="18.140625" style="614" customWidth="1"/>
    <col min="7942" max="7942" width="15.42578125" style="614" customWidth="1"/>
    <col min="7943" max="7943" width="15.7109375" style="614" customWidth="1"/>
    <col min="7944" max="7944" width="12.28515625" style="614" customWidth="1"/>
    <col min="7945" max="8193" width="9.140625" style="614"/>
    <col min="8194" max="8194" width="25.140625" style="614" customWidth="1"/>
    <col min="8195" max="8195" width="17.5703125" style="614" customWidth="1"/>
    <col min="8196" max="8196" width="19.7109375" style="614" customWidth="1"/>
    <col min="8197" max="8197" width="18.140625" style="614" customWidth="1"/>
    <col min="8198" max="8198" width="15.42578125" style="614" customWidth="1"/>
    <col min="8199" max="8199" width="15.7109375" style="614" customWidth="1"/>
    <col min="8200" max="8200" width="12.28515625" style="614" customWidth="1"/>
    <col min="8201" max="8449" width="9.140625" style="614"/>
    <col min="8450" max="8450" width="25.140625" style="614" customWidth="1"/>
    <col min="8451" max="8451" width="17.5703125" style="614" customWidth="1"/>
    <col min="8452" max="8452" width="19.7109375" style="614" customWidth="1"/>
    <col min="8453" max="8453" width="18.140625" style="614" customWidth="1"/>
    <col min="8454" max="8454" width="15.42578125" style="614" customWidth="1"/>
    <col min="8455" max="8455" width="15.7109375" style="614" customWidth="1"/>
    <col min="8456" max="8456" width="12.28515625" style="614" customWidth="1"/>
    <col min="8457" max="8705" width="9.140625" style="614"/>
    <col min="8706" max="8706" width="25.140625" style="614" customWidth="1"/>
    <col min="8707" max="8707" width="17.5703125" style="614" customWidth="1"/>
    <col min="8708" max="8708" width="19.7109375" style="614" customWidth="1"/>
    <col min="8709" max="8709" width="18.140625" style="614" customWidth="1"/>
    <col min="8710" max="8710" width="15.42578125" style="614" customWidth="1"/>
    <col min="8711" max="8711" width="15.7109375" style="614" customWidth="1"/>
    <col min="8712" max="8712" width="12.28515625" style="614" customWidth="1"/>
    <col min="8713" max="8961" width="9.140625" style="614"/>
    <col min="8962" max="8962" width="25.140625" style="614" customWidth="1"/>
    <col min="8963" max="8963" width="17.5703125" style="614" customWidth="1"/>
    <col min="8964" max="8964" width="19.7109375" style="614" customWidth="1"/>
    <col min="8965" max="8965" width="18.140625" style="614" customWidth="1"/>
    <col min="8966" max="8966" width="15.42578125" style="614" customWidth="1"/>
    <col min="8967" max="8967" width="15.7109375" style="614" customWidth="1"/>
    <col min="8968" max="8968" width="12.28515625" style="614" customWidth="1"/>
    <col min="8969" max="9217" width="9.140625" style="614"/>
    <col min="9218" max="9218" width="25.140625" style="614" customWidth="1"/>
    <col min="9219" max="9219" width="17.5703125" style="614" customWidth="1"/>
    <col min="9220" max="9220" width="19.7109375" style="614" customWidth="1"/>
    <col min="9221" max="9221" width="18.140625" style="614" customWidth="1"/>
    <col min="9222" max="9222" width="15.42578125" style="614" customWidth="1"/>
    <col min="9223" max="9223" width="15.7109375" style="614" customWidth="1"/>
    <col min="9224" max="9224" width="12.28515625" style="614" customWidth="1"/>
    <col min="9225" max="9473" width="9.140625" style="614"/>
    <col min="9474" max="9474" width="25.140625" style="614" customWidth="1"/>
    <col min="9475" max="9475" width="17.5703125" style="614" customWidth="1"/>
    <col min="9476" max="9476" width="19.7109375" style="614" customWidth="1"/>
    <col min="9477" max="9477" width="18.140625" style="614" customWidth="1"/>
    <col min="9478" max="9478" width="15.42578125" style="614" customWidth="1"/>
    <col min="9479" max="9479" width="15.7109375" style="614" customWidth="1"/>
    <col min="9480" max="9480" width="12.28515625" style="614" customWidth="1"/>
    <col min="9481" max="9729" width="9.140625" style="614"/>
    <col min="9730" max="9730" width="25.140625" style="614" customWidth="1"/>
    <col min="9731" max="9731" width="17.5703125" style="614" customWidth="1"/>
    <col min="9732" max="9732" width="19.7109375" style="614" customWidth="1"/>
    <col min="9733" max="9733" width="18.140625" style="614" customWidth="1"/>
    <col min="9734" max="9734" width="15.42578125" style="614" customWidth="1"/>
    <col min="9735" max="9735" width="15.7109375" style="614" customWidth="1"/>
    <col min="9736" max="9736" width="12.28515625" style="614" customWidth="1"/>
    <col min="9737" max="9985" width="9.140625" style="614"/>
    <col min="9986" max="9986" width="25.140625" style="614" customWidth="1"/>
    <col min="9987" max="9987" width="17.5703125" style="614" customWidth="1"/>
    <col min="9988" max="9988" width="19.7109375" style="614" customWidth="1"/>
    <col min="9989" max="9989" width="18.140625" style="614" customWidth="1"/>
    <col min="9990" max="9990" width="15.42578125" style="614" customWidth="1"/>
    <col min="9991" max="9991" width="15.7109375" style="614" customWidth="1"/>
    <col min="9992" max="9992" width="12.28515625" style="614" customWidth="1"/>
    <col min="9993" max="10241" width="9.140625" style="614"/>
    <col min="10242" max="10242" width="25.140625" style="614" customWidth="1"/>
    <col min="10243" max="10243" width="17.5703125" style="614" customWidth="1"/>
    <col min="10244" max="10244" width="19.7109375" style="614" customWidth="1"/>
    <col min="10245" max="10245" width="18.140625" style="614" customWidth="1"/>
    <col min="10246" max="10246" width="15.42578125" style="614" customWidth="1"/>
    <col min="10247" max="10247" width="15.7109375" style="614" customWidth="1"/>
    <col min="10248" max="10248" width="12.28515625" style="614" customWidth="1"/>
    <col min="10249" max="10497" width="9.140625" style="614"/>
    <col min="10498" max="10498" width="25.140625" style="614" customWidth="1"/>
    <col min="10499" max="10499" width="17.5703125" style="614" customWidth="1"/>
    <col min="10500" max="10500" width="19.7109375" style="614" customWidth="1"/>
    <col min="10501" max="10501" width="18.140625" style="614" customWidth="1"/>
    <col min="10502" max="10502" width="15.42578125" style="614" customWidth="1"/>
    <col min="10503" max="10503" width="15.7109375" style="614" customWidth="1"/>
    <col min="10504" max="10504" width="12.28515625" style="614" customWidth="1"/>
    <col min="10505" max="10753" width="9.140625" style="614"/>
    <col min="10754" max="10754" width="25.140625" style="614" customWidth="1"/>
    <col min="10755" max="10755" width="17.5703125" style="614" customWidth="1"/>
    <col min="10756" max="10756" width="19.7109375" style="614" customWidth="1"/>
    <col min="10757" max="10757" width="18.140625" style="614" customWidth="1"/>
    <col min="10758" max="10758" width="15.42578125" style="614" customWidth="1"/>
    <col min="10759" max="10759" width="15.7109375" style="614" customWidth="1"/>
    <col min="10760" max="10760" width="12.28515625" style="614" customWidth="1"/>
    <col min="10761" max="11009" width="9.140625" style="614"/>
    <col min="11010" max="11010" width="25.140625" style="614" customWidth="1"/>
    <col min="11011" max="11011" width="17.5703125" style="614" customWidth="1"/>
    <col min="11012" max="11012" width="19.7109375" style="614" customWidth="1"/>
    <col min="11013" max="11013" width="18.140625" style="614" customWidth="1"/>
    <col min="11014" max="11014" width="15.42578125" style="614" customWidth="1"/>
    <col min="11015" max="11015" width="15.7109375" style="614" customWidth="1"/>
    <col min="11016" max="11016" width="12.28515625" style="614" customWidth="1"/>
    <col min="11017" max="11265" width="9.140625" style="614"/>
    <col min="11266" max="11266" width="25.140625" style="614" customWidth="1"/>
    <col min="11267" max="11267" width="17.5703125" style="614" customWidth="1"/>
    <col min="11268" max="11268" width="19.7109375" style="614" customWidth="1"/>
    <col min="11269" max="11269" width="18.140625" style="614" customWidth="1"/>
    <col min="11270" max="11270" width="15.42578125" style="614" customWidth="1"/>
    <col min="11271" max="11271" width="15.7109375" style="614" customWidth="1"/>
    <col min="11272" max="11272" width="12.28515625" style="614" customWidth="1"/>
    <col min="11273" max="11521" width="9.140625" style="614"/>
    <col min="11522" max="11522" width="25.140625" style="614" customWidth="1"/>
    <col min="11523" max="11523" width="17.5703125" style="614" customWidth="1"/>
    <col min="11524" max="11524" width="19.7109375" style="614" customWidth="1"/>
    <col min="11525" max="11525" width="18.140625" style="614" customWidth="1"/>
    <col min="11526" max="11526" width="15.42578125" style="614" customWidth="1"/>
    <col min="11527" max="11527" width="15.7109375" style="614" customWidth="1"/>
    <col min="11528" max="11528" width="12.28515625" style="614" customWidth="1"/>
    <col min="11529" max="11777" width="9.140625" style="614"/>
    <col min="11778" max="11778" width="25.140625" style="614" customWidth="1"/>
    <col min="11779" max="11779" width="17.5703125" style="614" customWidth="1"/>
    <col min="11780" max="11780" width="19.7109375" style="614" customWidth="1"/>
    <col min="11781" max="11781" width="18.140625" style="614" customWidth="1"/>
    <col min="11782" max="11782" width="15.42578125" style="614" customWidth="1"/>
    <col min="11783" max="11783" width="15.7109375" style="614" customWidth="1"/>
    <col min="11784" max="11784" width="12.28515625" style="614" customWidth="1"/>
    <col min="11785" max="12033" width="9.140625" style="614"/>
    <col min="12034" max="12034" width="25.140625" style="614" customWidth="1"/>
    <col min="12035" max="12035" width="17.5703125" style="614" customWidth="1"/>
    <col min="12036" max="12036" width="19.7109375" style="614" customWidth="1"/>
    <col min="12037" max="12037" width="18.140625" style="614" customWidth="1"/>
    <col min="12038" max="12038" width="15.42578125" style="614" customWidth="1"/>
    <col min="12039" max="12039" width="15.7109375" style="614" customWidth="1"/>
    <col min="12040" max="12040" width="12.28515625" style="614" customWidth="1"/>
    <col min="12041" max="12289" width="9.140625" style="614"/>
    <col min="12290" max="12290" width="25.140625" style="614" customWidth="1"/>
    <col min="12291" max="12291" width="17.5703125" style="614" customWidth="1"/>
    <col min="12292" max="12292" width="19.7109375" style="614" customWidth="1"/>
    <col min="12293" max="12293" width="18.140625" style="614" customWidth="1"/>
    <col min="12294" max="12294" width="15.42578125" style="614" customWidth="1"/>
    <col min="12295" max="12295" width="15.7109375" style="614" customWidth="1"/>
    <col min="12296" max="12296" width="12.28515625" style="614" customWidth="1"/>
    <col min="12297" max="12545" width="9.140625" style="614"/>
    <col min="12546" max="12546" width="25.140625" style="614" customWidth="1"/>
    <col min="12547" max="12547" width="17.5703125" style="614" customWidth="1"/>
    <col min="12548" max="12548" width="19.7109375" style="614" customWidth="1"/>
    <col min="12549" max="12549" width="18.140625" style="614" customWidth="1"/>
    <col min="12550" max="12550" width="15.42578125" style="614" customWidth="1"/>
    <col min="12551" max="12551" width="15.7109375" style="614" customWidth="1"/>
    <col min="12552" max="12552" width="12.28515625" style="614" customWidth="1"/>
    <col min="12553" max="12801" width="9.140625" style="614"/>
    <col min="12802" max="12802" width="25.140625" style="614" customWidth="1"/>
    <col min="12803" max="12803" width="17.5703125" style="614" customWidth="1"/>
    <col min="12804" max="12804" width="19.7109375" style="614" customWidth="1"/>
    <col min="12805" max="12805" width="18.140625" style="614" customWidth="1"/>
    <col min="12806" max="12806" width="15.42578125" style="614" customWidth="1"/>
    <col min="12807" max="12807" width="15.7109375" style="614" customWidth="1"/>
    <col min="12808" max="12808" width="12.28515625" style="614" customWidth="1"/>
    <col min="12809" max="13057" width="9.140625" style="614"/>
    <col min="13058" max="13058" width="25.140625" style="614" customWidth="1"/>
    <col min="13059" max="13059" width="17.5703125" style="614" customWidth="1"/>
    <col min="13060" max="13060" width="19.7109375" style="614" customWidth="1"/>
    <col min="13061" max="13061" width="18.140625" style="614" customWidth="1"/>
    <col min="13062" max="13062" width="15.42578125" style="614" customWidth="1"/>
    <col min="13063" max="13063" width="15.7109375" style="614" customWidth="1"/>
    <col min="13064" max="13064" width="12.28515625" style="614" customWidth="1"/>
    <col min="13065" max="13313" width="9.140625" style="614"/>
    <col min="13314" max="13314" width="25.140625" style="614" customWidth="1"/>
    <col min="13315" max="13315" width="17.5703125" style="614" customWidth="1"/>
    <col min="13316" max="13316" width="19.7109375" style="614" customWidth="1"/>
    <col min="13317" max="13317" width="18.140625" style="614" customWidth="1"/>
    <col min="13318" max="13318" width="15.42578125" style="614" customWidth="1"/>
    <col min="13319" max="13319" width="15.7109375" style="614" customWidth="1"/>
    <col min="13320" max="13320" width="12.28515625" style="614" customWidth="1"/>
    <col min="13321" max="13569" width="9.140625" style="614"/>
    <col min="13570" max="13570" width="25.140625" style="614" customWidth="1"/>
    <col min="13571" max="13571" width="17.5703125" style="614" customWidth="1"/>
    <col min="13572" max="13572" width="19.7109375" style="614" customWidth="1"/>
    <col min="13573" max="13573" width="18.140625" style="614" customWidth="1"/>
    <col min="13574" max="13574" width="15.42578125" style="614" customWidth="1"/>
    <col min="13575" max="13575" width="15.7109375" style="614" customWidth="1"/>
    <col min="13576" max="13576" width="12.28515625" style="614" customWidth="1"/>
    <col min="13577" max="13825" width="9.140625" style="614"/>
    <col min="13826" max="13826" width="25.140625" style="614" customWidth="1"/>
    <col min="13827" max="13827" width="17.5703125" style="614" customWidth="1"/>
    <col min="13828" max="13828" width="19.7109375" style="614" customWidth="1"/>
    <col min="13829" max="13829" width="18.140625" style="614" customWidth="1"/>
    <col min="13830" max="13830" width="15.42578125" style="614" customWidth="1"/>
    <col min="13831" max="13831" width="15.7109375" style="614" customWidth="1"/>
    <col min="13832" max="13832" width="12.28515625" style="614" customWidth="1"/>
    <col min="13833" max="14081" width="9.140625" style="614"/>
    <col min="14082" max="14082" width="25.140625" style="614" customWidth="1"/>
    <col min="14083" max="14083" width="17.5703125" style="614" customWidth="1"/>
    <col min="14084" max="14084" width="19.7109375" style="614" customWidth="1"/>
    <col min="14085" max="14085" width="18.140625" style="614" customWidth="1"/>
    <col min="14086" max="14086" width="15.42578125" style="614" customWidth="1"/>
    <col min="14087" max="14087" width="15.7109375" style="614" customWidth="1"/>
    <col min="14088" max="14088" width="12.28515625" style="614" customWidth="1"/>
    <col min="14089" max="14337" width="9.140625" style="614"/>
    <col min="14338" max="14338" width="25.140625" style="614" customWidth="1"/>
    <col min="14339" max="14339" width="17.5703125" style="614" customWidth="1"/>
    <col min="14340" max="14340" width="19.7109375" style="614" customWidth="1"/>
    <col min="14341" max="14341" width="18.140625" style="614" customWidth="1"/>
    <col min="14342" max="14342" width="15.42578125" style="614" customWidth="1"/>
    <col min="14343" max="14343" width="15.7109375" style="614" customWidth="1"/>
    <col min="14344" max="14344" width="12.28515625" style="614" customWidth="1"/>
    <col min="14345" max="14593" width="9.140625" style="614"/>
    <col min="14594" max="14594" width="25.140625" style="614" customWidth="1"/>
    <col min="14595" max="14595" width="17.5703125" style="614" customWidth="1"/>
    <col min="14596" max="14596" width="19.7109375" style="614" customWidth="1"/>
    <col min="14597" max="14597" width="18.140625" style="614" customWidth="1"/>
    <col min="14598" max="14598" width="15.42578125" style="614" customWidth="1"/>
    <col min="14599" max="14599" width="15.7109375" style="614" customWidth="1"/>
    <col min="14600" max="14600" width="12.28515625" style="614" customWidth="1"/>
    <col min="14601" max="14849" width="9.140625" style="614"/>
    <col min="14850" max="14850" width="25.140625" style="614" customWidth="1"/>
    <col min="14851" max="14851" width="17.5703125" style="614" customWidth="1"/>
    <col min="14852" max="14852" width="19.7109375" style="614" customWidth="1"/>
    <col min="14853" max="14853" width="18.140625" style="614" customWidth="1"/>
    <col min="14854" max="14854" width="15.42578125" style="614" customWidth="1"/>
    <col min="14855" max="14855" width="15.7109375" style="614" customWidth="1"/>
    <col min="14856" max="14856" width="12.28515625" style="614" customWidth="1"/>
    <col min="14857" max="15105" width="9.140625" style="614"/>
    <col min="15106" max="15106" width="25.140625" style="614" customWidth="1"/>
    <col min="15107" max="15107" width="17.5703125" style="614" customWidth="1"/>
    <col min="15108" max="15108" width="19.7109375" style="614" customWidth="1"/>
    <col min="15109" max="15109" width="18.140625" style="614" customWidth="1"/>
    <col min="15110" max="15110" width="15.42578125" style="614" customWidth="1"/>
    <col min="15111" max="15111" width="15.7109375" style="614" customWidth="1"/>
    <col min="15112" max="15112" width="12.28515625" style="614" customWidth="1"/>
    <col min="15113" max="15361" width="9.140625" style="614"/>
    <col min="15362" max="15362" width="25.140625" style="614" customWidth="1"/>
    <col min="15363" max="15363" width="17.5703125" style="614" customWidth="1"/>
    <col min="15364" max="15364" width="19.7109375" style="614" customWidth="1"/>
    <col min="15365" max="15365" width="18.140625" style="614" customWidth="1"/>
    <col min="15366" max="15366" width="15.42578125" style="614" customWidth="1"/>
    <col min="15367" max="15367" width="15.7109375" style="614" customWidth="1"/>
    <col min="15368" max="15368" width="12.28515625" style="614" customWidth="1"/>
    <col min="15369" max="15617" width="9.140625" style="614"/>
    <col min="15618" max="15618" width="25.140625" style="614" customWidth="1"/>
    <col min="15619" max="15619" width="17.5703125" style="614" customWidth="1"/>
    <col min="15620" max="15620" width="19.7109375" style="614" customWidth="1"/>
    <col min="15621" max="15621" width="18.140625" style="614" customWidth="1"/>
    <col min="15622" max="15622" width="15.42578125" style="614" customWidth="1"/>
    <col min="15623" max="15623" width="15.7109375" style="614" customWidth="1"/>
    <col min="15624" max="15624" width="12.28515625" style="614" customWidth="1"/>
    <col min="15625" max="15873" width="9.140625" style="614"/>
    <col min="15874" max="15874" width="25.140625" style="614" customWidth="1"/>
    <col min="15875" max="15875" width="17.5703125" style="614" customWidth="1"/>
    <col min="15876" max="15876" width="19.7109375" style="614" customWidth="1"/>
    <col min="15877" max="15877" width="18.140625" style="614" customWidth="1"/>
    <col min="15878" max="15878" width="15.42578125" style="614" customWidth="1"/>
    <col min="15879" max="15879" width="15.7109375" style="614" customWidth="1"/>
    <col min="15880" max="15880" width="12.28515625" style="614" customWidth="1"/>
    <col min="15881" max="16129" width="9.140625" style="614"/>
    <col min="16130" max="16130" width="25.140625" style="614" customWidth="1"/>
    <col min="16131" max="16131" width="17.5703125" style="614" customWidth="1"/>
    <col min="16132" max="16132" width="19.7109375" style="614" customWidth="1"/>
    <col min="16133" max="16133" width="18.140625" style="614" customWidth="1"/>
    <col min="16134" max="16134" width="15.42578125" style="614" customWidth="1"/>
    <col min="16135" max="16135" width="15.7109375" style="614" customWidth="1"/>
    <col min="16136" max="16136" width="12.28515625" style="614" customWidth="1"/>
    <col min="16137" max="16384" width="9.140625" style="614"/>
  </cols>
  <sheetData>
    <row r="1" spans="1:10" s="285" customFormat="1">
      <c r="C1" s="39"/>
      <c r="D1" s="39"/>
      <c r="E1" s="39"/>
      <c r="F1" s="1236" t="s">
        <v>762</v>
      </c>
      <c r="G1" s="1236"/>
    </row>
    <row r="2" spans="1:10" s="285" customFormat="1" ht="30.75" customHeight="1">
      <c r="B2" s="1209" t="s">
        <v>507</v>
      </c>
      <c r="C2" s="1209"/>
      <c r="D2" s="1209"/>
      <c r="E2" s="1209"/>
      <c r="F2" s="1209"/>
      <c r="G2" s="38"/>
      <c r="H2" s="38"/>
      <c r="I2" s="38"/>
    </row>
    <row r="3" spans="1:10" s="285" customFormat="1" ht="20.25">
      <c r="G3" s="471"/>
    </row>
    <row r="4" spans="1:10" ht="18">
      <c r="B4" s="1630" t="s">
        <v>763</v>
      </c>
      <c r="C4" s="1630"/>
      <c r="D4" s="1630"/>
      <c r="E4" s="1630"/>
      <c r="F4" s="1630"/>
      <c r="G4" s="1630"/>
      <c r="H4" s="1630"/>
    </row>
    <row r="5" spans="1:10" ht="15.75">
      <c r="C5" s="615"/>
      <c r="D5" s="629"/>
      <c r="E5" s="615"/>
      <c r="F5" s="615"/>
      <c r="G5" s="615"/>
      <c r="H5" s="615"/>
    </row>
    <row r="6" spans="1:10">
      <c r="A6" s="630" t="s">
        <v>97</v>
      </c>
    </row>
    <row r="7" spans="1:10">
      <c r="B7" s="640"/>
    </row>
    <row r="8" spans="1:10" s="621" customFormat="1" ht="30.75" customHeight="1">
      <c r="A8" s="1640" t="s">
        <v>1</v>
      </c>
      <c r="B8" s="1641" t="s">
        <v>2</v>
      </c>
      <c r="C8" s="1641" t="s">
        <v>764</v>
      </c>
      <c r="D8" s="1642" t="s">
        <v>765</v>
      </c>
      <c r="E8" s="1641" t="s">
        <v>766</v>
      </c>
      <c r="F8" s="1641"/>
      <c r="G8" s="1641"/>
    </row>
    <row r="9" spans="1:10" s="621" customFormat="1" ht="48.75" customHeight="1">
      <c r="A9" s="1640"/>
      <c r="B9" s="1641"/>
      <c r="C9" s="1641"/>
      <c r="D9" s="1643"/>
      <c r="E9" s="641" t="s">
        <v>767</v>
      </c>
      <c r="F9" s="641" t="s">
        <v>768</v>
      </c>
      <c r="G9" s="641" t="s">
        <v>9</v>
      </c>
    </row>
    <row r="10" spans="1:10" s="621" customFormat="1" ht="16.149999999999999" customHeight="1" thickBot="1">
      <c r="A10" s="58">
        <v>1</v>
      </c>
      <c r="B10" s="623">
        <v>2</v>
      </c>
      <c r="C10" s="623">
        <v>3</v>
      </c>
      <c r="D10" s="623">
        <v>4</v>
      </c>
      <c r="E10" s="642">
        <v>5</v>
      </c>
      <c r="F10" s="642">
        <v>6</v>
      </c>
      <c r="G10" s="642">
        <v>7</v>
      </c>
    </row>
    <row r="11" spans="1:10" s="621" customFormat="1" ht="16.149999999999999" customHeight="1" thickBot="1">
      <c r="A11" s="468">
        <v>1</v>
      </c>
      <c r="B11" s="494" t="s">
        <v>444</v>
      </c>
      <c r="C11" s="904">
        <v>304.39573200000001</v>
      </c>
      <c r="D11" s="1142">
        <v>259</v>
      </c>
      <c r="E11" s="1140">
        <f t="shared" ref="E11" si="0">G11*60%</f>
        <v>15.54</v>
      </c>
      <c r="F11" s="1140">
        <f t="shared" ref="F11" si="1">G11*40%</f>
        <v>10.36</v>
      </c>
      <c r="G11" s="643">
        <f>D11*10000/100000</f>
        <v>25.9</v>
      </c>
      <c r="I11" s="906">
        <f>C11*85/100</f>
        <v>258.73637220000001</v>
      </c>
      <c r="J11" s="906">
        <f>I11*80/100</f>
        <v>206.98909775999999</v>
      </c>
    </row>
    <row r="12" spans="1:10" s="621" customFormat="1" ht="16.149999999999999" customHeight="1" thickBot="1">
      <c r="A12" s="468">
        <v>2</v>
      </c>
      <c r="B12" s="494" t="s">
        <v>446</v>
      </c>
      <c r="C12" s="904">
        <v>500.24425500000001</v>
      </c>
      <c r="D12" s="1143">
        <v>425</v>
      </c>
      <c r="E12" s="1140">
        <f t="shared" ref="E12:E61" si="2">G12*60%</f>
        <v>25.5</v>
      </c>
      <c r="F12" s="1140">
        <f t="shared" ref="F12:F61" si="3">G12*40%</f>
        <v>17</v>
      </c>
      <c r="G12" s="643">
        <f t="shared" ref="G12:G61" si="4">D12*10000/100000</f>
        <v>42.5</v>
      </c>
      <c r="I12" s="906">
        <f t="shared" ref="I12:I61" si="5">C12*85/100</f>
        <v>425.20761675</v>
      </c>
      <c r="J12" s="906">
        <f t="shared" ref="J12:J61" si="6">I12*80/100</f>
        <v>340.16609340000002</v>
      </c>
    </row>
    <row r="13" spans="1:10" s="621" customFormat="1" ht="16.149999999999999" customHeight="1" thickBot="1">
      <c r="A13" s="468">
        <v>3</v>
      </c>
      <c r="B13" s="494" t="s">
        <v>445</v>
      </c>
      <c r="C13" s="904">
        <v>0</v>
      </c>
      <c r="D13" s="1143">
        <v>0</v>
      </c>
      <c r="E13" s="1140">
        <f t="shared" si="2"/>
        <v>0</v>
      </c>
      <c r="F13" s="1140">
        <f t="shared" si="3"/>
        <v>0</v>
      </c>
      <c r="G13" s="643">
        <f t="shared" si="4"/>
        <v>0</v>
      </c>
      <c r="I13" s="906">
        <f t="shared" si="5"/>
        <v>0</v>
      </c>
      <c r="J13" s="906">
        <f t="shared" si="6"/>
        <v>0</v>
      </c>
    </row>
    <row r="14" spans="1:10" s="621" customFormat="1" ht="16.149999999999999" customHeight="1" thickBot="1">
      <c r="A14" s="468">
        <v>4</v>
      </c>
      <c r="B14" s="494" t="s">
        <v>447</v>
      </c>
      <c r="C14" s="904">
        <v>448.867818</v>
      </c>
      <c r="D14" s="1143">
        <v>382</v>
      </c>
      <c r="E14" s="1140">
        <f t="shared" si="2"/>
        <v>22.92</v>
      </c>
      <c r="F14" s="1140">
        <f t="shared" si="3"/>
        <v>15.280000000000001</v>
      </c>
      <c r="G14" s="643">
        <f t="shared" si="4"/>
        <v>38.200000000000003</v>
      </c>
      <c r="I14" s="906">
        <f t="shared" si="5"/>
        <v>381.53764530000001</v>
      </c>
      <c r="J14" s="906">
        <f t="shared" si="6"/>
        <v>305.23011623999997</v>
      </c>
    </row>
    <row r="15" spans="1:10" s="621" customFormat="1" ht="16.149999999999999" customHeight="1" thickBot="1">
      <c r="A15" s="468">
        <v>5</v>
      </c>
      <c r="B15" s="494" t="s">
        <v>448</v>
      </c>
      <c r="C15" s="904">
        <v>880.73892000000001</v>
      </c>
      <c r="D15" s="1143">
        <v>749</v>
      </c>
      <c r="E15" s="1140">
        <f t="shared" si="2"/>
        <v>44.940000000000005</v>
      </c>
      <c r="F15" s="1140">
        <f t="shared" si="3"/>
        <v>29.960000000000004</v>
      </c>
      <c r="G15" s="643">
        <f t="shared" si="4"/>
        <v>74.900000000000006</v>
      </c>
      <c r="I15" s="906">
        <f t="shared" si="5"/>
        <v>748.62808199999995</v>
      </c>
      <c r="J15" s="906">
        <f t="shared" si="6"/>
        <v>598.90246560000003</v>
      </c>
    </row>
    <row r="16" spans="1:10" s="621" customFormat="1" ht="16.149999999999999" customHeight="1" thickBot="1">
      <c r="A16" s="468">
        <v>6</v>
      </c>
      <c r="B16" s="494" t="s">
        <v>449</v>
      </c>
      <c r="C16" s="904">
        <v>1041.435144</v>
      </c>
      <c r="D16" s="1143">
        <v>885</v>
      </c>
      <c r="E16" s="1140">
        <f t="shared" si="2"/>
        <v>53.1</v>
      </c>
      <c r="F16" s="1140">
        <f t="shared" si="3"/>
        <v>35.4</v>
      </c>
      <c r="G16" s="643">
        <f t="shared" si="4"/>
        <v>88.5</v>
      </c>
      <c r="I16" s="906">
        <f t="shared" si="5"/>
        <v>885.21987239999999</v>
      </c>
      <c r="J16" s="906">
        <f t="shared" si="6"/>
        <v>708.17589792000001</v>
      </c>
    </row>
    <row r="17" spans="1:33" s="621" customFormat="1" ht="16.149999999999999" customHeight="1" thickBot="1">
      <c r="A17" s="468">
        <v>7</v>
      </c>
      <c r="B17" s="494" t="s">
        <v>450</v>
      </c>
      <c r="C17" s="904">
        <v>1001.647377</v>
      </c>
      <c r="D17" s="1143">
        <v>851</v>
      </c>
      <c r="E17" s="1140">
        <f t="shared" si="2"/>
        <v>51.059999999999995</v>
      </c>
      <c r="F17" s="1140">
        <f t="shared" si="3"/>
        <v>34.04</v>
      </c>
      <c r="G17" s="643">
        <f t="shared" si="4"/>
        <v>85.1</v>
      </c>
      <c r="H17" s="905"/>
      <c r="I17" s="906">
        <f t="shared" si="5"/>
        <v>851.40027044999999</v>
      </c>
      <c r="J17" s="906">
        <f t="shared" si="6"/>
        <v>681.12021636000009</v>
      </c>
    </row>
    <row r="18" spans="1:33" ht="15.75" thickBot="1">
      <c r="A18" s="468">
        <v>8</v>
      </c>
      <c r="B18" s="494" t="s">
        <v>451</v>
      </c>
      <c r="C18" s="904">
        <v>765.23850900000002</v>
      </c>
      <c r="D18" s="1143">
        <v>650</v>
      </c>
      <c r="E18" s="1140">
        <f t="shared" si="2"/>
        <v>39</v>
      </c>
      <c r="F18" s="1140">
        <f t="shared" si="3"/>
        <v>26</v>
      </c>
      <c r="G18" s="643">
        <f t="shared" si="4"/>
        <v>65</v>
      </c>
      <c r="I18" s="906">
        <f t="shared" si="5"/>
        <v>650.45273265000003</v>
      </c>
      <c r="J18" s="906">
        <f t="shared" si="6"/>
        <v>520.36218612000005</v>
      </c>
    </row>
    <row r="19" spans="1:33" ht="15.75" thickBot="1">
      <c r="A19" s="468">
        <v>9</v>
      </c>
      <c r="B19" s="494" t="s">
        <v>452</v>
      </c>
      <c r="C19" s="904">
        <v>445.39121699999998</v>
      </c>
      <c r="D19" s="1143">
        <v>379</v>
      </c>
      <c r="E19" s="1140">
        <f t="shared" si="2"/>
        <v>22.74</v>
      </c>
      <c r="F19" s="1140">
        <f t="shared" si="3"/>
        <v>15.16</v>
      </c>
      <c r="G19" s="643">
        <f t="shared" si="4"/>
        <v>37.9</v>
      </c>
      <c r="I19" s="906">
        <f t="shared" si="5"/>
        <v>378.58253445000003</v>
      </c>
      <c r="J19" s="906">
        <f t="shared" si="6"/>
        <v>302.86602756000002</v>
      </c>
    </row>
    <row r="20" spans="1:33" ht="15.75" thickBot="1">
      <c r="A20" s="468">
        <v>10</v>
      </c>
      <c r="B20" s="494" t="s">
        <v>453</v>
      </c>
      <c r="C20" s="904">
        <v>252.24671699999999</v>
      </c>
      <c r="D20" s="1143">
        <v>214</v>
      </c>
      <c r="E20" s="1140">
        <f t="shared" si="2"/>
        <v>12.839999999999998</v>
      </c>
      <c r="F20" s="1140">
        <f t="shared" si="3"/>
        <v>8.56</v>
      </c>
      <c r="G20" s="643">
        <f t="shared" si="4"/>
        <v>21.4</v>
      </c>
      <c r="I20" s="906">
        <f t="shared" si="5"/>
        <v>214.40970945000001</v>
      </c>
      <c r="J20" s="906">
        <f t="shared" si="6"/>
        <v>171.52776756</v>
      </c>
    </row>
    <row r="21" spans="1:33" ht="15.75" thickBot="1">
      <c r="A21" s="468">
        <v>11</v>
      </c>
      <c r="B21" s="494" t="s">
        <v>454</v>
      </c>
      <c r="C21" s="904">
        <v>783.00780299999997</v>
      </c>
      <c r="D21" s="1143">
        <v>666</v>
      </c>
      <c r="E21" s="1140">
        <f t="shared" si="2"/>
        <v>39.959999999999994</v>
      </c>
      <c r="F21" s="1140">
        <f t="shared" si="3"/>
        <v>26.64</v>
      </c>
      <c r="G21" s="643">
        <f t="shared" si="4"/>
        <v>66.599999999999994</v>
      </c>
      <c r="I21" s="906">
        <f t="shared" si="5"/>
        <v>665.5566325499999</v>
      </c>
      <c r="J21" s="906">
        <f t="shared" si="6"/>
        <v>532.44530603999988</v>
      </c>
    </row>
    <row r="22" spans="1:33" s="625" customFormat="1" ht="15.75" thickBot="1">
      <c r="A22" s="468">
        <v>12</v>
      </c>
      <c r="B22" s="494" t="s">
        <v>455</v>
      </c>
      <c r="C22" s="904">
        <v>1215.6514829999999</v>
      </c>
      <c r="D22" s="1143">
        <v>1033</v>
      </c>
      <c r="E22" s="1140">
        <f t="shared" si="2"/>
        <v>61.98</v>
      </c>
      <c r="F22" s="1140">
        <f t="shared" si="3"/>
        <v>41.32</v>
      </c>
      <c r="G22" s="643">
        <f t="shared" si="4"/>
        <v>103.3</v>
      </c>
      <c r="H22" s="638"/>
      <c r="I22" s="906">
        <f t="shared" si="5"/>
        <v>1033.3037605499999</v>
      </c>
      <c r="J22" s="906">
        <f t="shared" si="6"/>
        <v>826.64300843999979</v>
      </c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</row>
    <row r="23" spans="1:33" ht="15.75" thickBot="1">
      <c r="A23" s="468">
        <v>13</v>
      </c>
      <c r="B23" s="494" t="s">
        <v>456</v>
      </c>
      <c r="C23" s="904">
        <v>719.27011800000002</v>
      </c>
      <c r="D23" s="1143">
        <v>611</v>
      </c>
      <c r="E23" s="1140">
        <f t="shared" si="2"/>
        <v>36.659999999999997</v>
      </c>
      <c r="F23" s="1140">
        <f t="shared" si="3"/>
        <v>24.44</v>
      </c>
      <c r="G23" s="643">
        <f t="shared" si="4"/>
        <v>61.1</v>
      </c>
      <c r="I23" s="906">
        <f t="shared" si="5"/>
        <v>611.37960029999999</v>
      </c>
      <c r="J23" s="906">
        <f t="shared" si="6"/>
        <v>489.10368023999996</v>
      </c>
    </row>
    <row r="24" spans="1:33" ht="15.75" thickBot="1">
      <c r="A24" s="468">
        <v>14</v>
      </c>
      <c r="B24" s="494" t="s">
        <v>457</v>
      </c>
      <c r="C24" s="904">
        <v>455.82101999999998</v>
      </c>
      <c r="D24" s="1143">
        <v>387</v>
      </c>
      <c r="E24" s="1140">
        <f t="shared" si="2"/>
        <v>23.220000000000002</v>
      </c>
      <c r="F24" s="1140">
        <f t="shared" si="3"/>
        <v>15.480000000000002</v>
      </c>
      <c r="G24" s="643">
        <f t="shared" si="4"/>
        <v>38.700000000000003</v>
      </c>
      <c r="I24" s="906">
        <f t="shared" si="5"/>
        <v>387.44786699999997</v>
      </c>
      <c r="J24" s="906">
        <f t="shared" si="6"/>
        <v>309.95829359999993</v>
      </c>
    </row>
    <row r="25" spans="1:33" ht="15.75" thickBot="1">
      <c r="A25" s="468">
        <v>15</v>
      </c>
      <c r="B25" s="494" t="s">
        <v>458</v>
      </c>
      <c r="C25" s="904">
        <v>714.24836099999993</v>
      </c>
      <c r="D25" s="1143">
        <v>607</v>
      </c>
      <c r="E25" s="1140">
        <f t="shared" si="2"/>
        <v>36.42</v>
      </c>
      <c r="F25" s="1140">
        <f t="shared" si="3"/>
        <v>24.28</v>
      </c>
      <c r="G25" s="643">
        <f t="shared" si="4"/>
        <v>60.7</v>
      </c>
      <c r="I25" s="906">
        <f t="shared" si="5"/>
        <v>607.11110684999994</v>
      </c>
      <c r="J25" s="906">
        <f t="shared" si="6"/>
        <v>485.68888547999995</v>
      </c>
    </row>
    <row r="26" spans="1:33" ht="15.75" thickBot="1">
      <c r="A26" s="468">
        <v>16</v>
      </c>
      <c r="B26" s="494" t="s">
        <v>459</v>
      </c>
      <c r="C26" s="904">
        <v>1374.416262</v>
      </c>
      <c r="D26" s="1143">
        <v>1168</v>
      </c>
      <c r="E26" s="1140">
        <f t="shared" si="2"/>
        <v>70.08</v>
      </c>
      <c r="F26" s="1140">
        <f t="shared" si="3"/>
        <v>46.72</v>
      </c>
      <c r="G26" s="643">
        <f t="shared" si="4"/>
        <v>116.8</v>
      </c>
      <c r="I26" s="906">
        <f t="shared" si="5"/>
        <v>1168.2538227</v>
      </c>
      <c r="J26" s="906">
        <f t="shared" si="6"/>
        <v>934.60305816000005</v>
      </c>
    </row>
    <row r="27" spans="1:33" ht="15.75" thickBot="1">
      <c r="A27" s="468">
        <v>17</v>
      </c>
      <c r="B27" s="494" t="s">
        <v>460</v>
      </c>
      <c r="C27" s="904">
        <v>623.47044600000004</v>
      </c>
      <c r="D27" s="1143">
        <v>530</v>
      </c>
      <c r="E27" s="1140">
        <f t="shared" si="2"/>
        <v>31.799999999999997</v>
      </c>
      <c r="F27" s="1140">
        <f t="shared" si="3"/>
        <v>21.200000000000003</v>
      </c>
      <c r="G27" s="643">
        <f t="shared" si="4"/>
        <v>53</v>
      </c>
      <c r="I27" s="906">
        <f t="shared" si="5"/>
        <v>529.94987910000009</v>
      </c>
      <c r="J27" s="906">
        <f t="shared" si="6"/>
        <v>423.95990328000005</v>
      </c>
    </row>
    <row r="28" spans="1:33" ht="15.75" thickBot="1">
      <c r="A28" s="468">
        <v>18</v>
      </c>
      <c r="B28" s="494" t="s">
        <v>461</v>
      </c>
      <c r="C28" s="904">
        <v>735.49425599999995</v>
      </c>
      <c r="D28" s="1143">
        <v>625</v>
      </c>
      <c r="E28" s="1140">
        <f t="shared" si="2"/>
        <v>37.5</v>
      </c>
      <c r="F28" s="1140">
        <f t="shared" si="3"/>
        <v>25</v>
      </c>
      <c r="G28" s="643">
        <f t="shared" si="4"/>
        <v>62.5</v>
      </c>
      <c r="I28" s="906">
        <f t="shared" si="5"/>
        <v>625.17011759999991</v>
      </c>
      <c r="J28" s="906">
        <f t="shared" si="6"/>
        <v>500.13609407999991</v>
      </c>
    </row>
    <row r="29" spans="1:33" ht="15.75" thickBot="1">
      <c r="A29" s="468">
        <v>19</v>
      </c>
      <c r="B29" s="494" t="s">
        <v>462</v>
      </c>
      <c r="C29" s="904">
        <v>633.90024900000003</v>
      </c>
      <c r="D29" s="1143">
        <v>539</v>
      </c>
      <c r="E29" s="1140">
        <f t="shared" si="2"/>
        <v>32.339999999999996</v>
      </c>
      <c r="F29" s="1140">
        <f t="shared" si="3"/>
        <v>21.560000000000002</v>
      </c>
      <c r="G29" s="643">
        <f t="shared" si="4"/>
        <v>53.9</v>
      </c>
      <c r="I29" s="906">
        <f t="shared" si="5"/>
        <v>538.81521165000004</v>
      </c>
      <c r="J29" s="906">
        <f t="shared" si="6"/>
        <v>431.05216932000002</v>
      </c>
    </row>
    <row r="30" spans="1:33" ht="15.75" thickBot="1">
      <c r="A30" s="468">
        <v>20</v>
      </c>
      <c r="B30" s="494" t="s">
        <v>463</v>
      </c>
      <c r="C30" s="904">
        <v>290.489328</v>
      </c>
      <c r="D30" s="1143">
        <v>247</v>
      </c>
      <c r="E30" s="1140">
        <f t="shared" si="2"/>
        <v>14.819999999999999</v>
      </c>
      <c r="F30" s="1140">
        <f t="shared" si="3"/>
        <v>9.8800000000000008</v>
      </c>
      <c r="G30" s="643">
        <f t="shared" si="4"/>
        <v>24.7</v>
      </c>
      <c r="I30" s="906">
        <f t="shared" si="5"/>
        <v>246.91592879999999</v>
      </c>
      <c r="J30" s="906">
        <f t="shared" si="6"/>
        <v>197.53274303999999</v>
      </c>
    </row>
    <row r="31" spans="1:33" ht="15.75" thickBot="1">
      <c r="A31" s="468">
        <v>21</v>
      </c>
      <c r="B31" s="494" t="s">
        <v>464</v>
      </c>
      <c r="C31" s="904">
        <v>586.00041299999998</v>
      </c>
      <c r="D31" s="1143">
        <v>498</v>
      </c>
      <c r="E31" s="1140">
        <f t="shared" si="2"/>
        <v>29.879999999999995</v>
      </c>
      <c r="F31" s="1140">
        <f t="shared" si="3"/>
        <v>19.920000000000002</v>
      </c>
      <c r="G31" s="643">
        <f t="shared" si="4"/>
        <v>49.8</v>
      </c>
      <c r="I31" s="906">
        <f t="shared" si="5"/>
        <v>498.10035104999997</v>
      </c>
      <c r="J31" s="906">
        <f t="shared" si="6"/>
        <v>398.48028083999998</v>
      </c>
    </row>
    <row r="32" spans="1:33" ht="15.75" thickBot="1">
      <c r="A32" s="468">
        <v>22</v>
      </c>
      <c r="B32" s="494" t="s">
        <v>465</v>
      </c>
      <c r="C32" s="904">
        <v>497.92652099999998</v>
      </c>
      <c r="D32" s="1143">
        <v>423</v>
      </c>
      <c r="E32" s="1140">
        <f t="shared" si="2"/>
        <v>25.38</v>
      </c>
      <c r="F32" s="1140">
        <f t="shared" si="3"/>
        <v>16.919999999999998</v>
      </c>
      <c r="G32" s="643">
        <f t="shared" si="4"/>
        <v>42.3</v>
      </c>
      <c r="I32" s="906">
        <f t="shared" si="5"/>
        <v>423.23754284999995</v>
      </c>
      <c r="J32" s="906">
        <f t="shared" si="6"/>
        <v>338.59003427999994</v>
      </c>
    </row>
    <row r="33" spans="1:10" ht="15.75" thickBot="1">
      <c r="A33" s="468">
        <v>23</v>
      </c>
      <c r="B33" s="494" t="s">
        <v>466</v>
      </c>
      <c r="C33" s="904">
        <v>827.81732699999998</v>
      </c>
      <c r="D33" s="1143">
        <v>704</v>
      </c>
      <c r="E33" s="1140">
        <f t="shared" si="2"/>
        <v>42.24</v>
      </c>
      <c r="F33" s="1140">
        <f t="shared" si="3"/>
        <v>28.160000000000004</v>
      </c>
      <c r="G33" s="643">
        <f t="shared" si="4"/>
        <v>70.400000000000006</v>
      </c>
      <c r="I33" s="906">
        <f t="shared" si="5"/>
        <v>703.64472794999995</v>
      </c>
      <c r="J33" s="906">
        <f t="shared" si="6"/>
        <v>562.91578235999998</v>
      </c>
    </row>
    <row r="34" spans="1:10" ht="15.75" thickBot="1">
      <c r="A34" s="468">
        <v>24</v>
      </c>
      <c r="B34" s="494" t="s">
        <v>489</v>
      </c>
      <c r="C34" s="904">
        <v>1631.2984469999999</v>
      </c>
      <c r="D34" s="1143">
        <v>1387</v>
      </c>
      <c r="E34" s="1140">
        <f t="shared" si="2"/>
        <v>83.219999999999985</v>
      </c>
      <c r="F34" s="1140">
        <f t="shared" si="3"/>
        <v>55.48</v>
      </c>
      <c r="G34" s="643">
        <f t="shared" si="4"/>
        <v>138.69999999999999</v>
      </c>
      <c r="I34" s="906">
        <f t="shared" si="5"/>
        <v>1386.6036799499998</v>
      </c>
      <c r="J34" s="906">
        <f t="shared" si="6"/>
        <v>1109.2829439599998</v>
      </c>
    </row>
    <row r="35" spans="1:10" ht="15.75" thickBot="1">
      <c r="A35" s="468">
        <v>25</v>
      </c>
      <c r="B35" s="494" t="s">
        <v>467</v>
      </c>
      <c r="C35" s="904">
        <v>650.89696500000002</v>
      </c>
      <c r="D35" s="1143">
        <v>553</v>
      </c>
      <c r="E35" s="1140">
        <f t="shared" si="2"/>
        <v>33.18</v>
      </c>
      <c r="F35" s="1140">
        <f t="shared" si="3"/>
        <v>22.12</v>
      </c>
      <c r="G35" s="643">
        <f t="shared" si="4"/>
        <v>55.3</v>
      </c>
      <c r="I35" s="906">
        <f t="shared" si="5"/>
        <v>553.26242024999999</v>
      </c>
      <c r="J35" s="906">
        <f t="shared" si="6"/>
        <v>442.60993619999999</v>
      </c>
    </row>
    <row r="36" spans="1:10" ht="15.75" thickBot="1">
      <c r="A36" s="468">
        <v>26</v>
      </c>
      <c r="B36" s="494" t="s">
        <v>468</v>
      </c>
      <c r="C36" s="904">
        <v>576.34318799999994</v>
      </c>
      <c r="D36" s="1143">
        <v>490</v>
      </c>
      <c r="E36" s="1140">
        <f t="shared" si="2"/>
        <v>29.4</v>
      </c>
      <c r="F36" s="1140">
        <f t="shared" si="3"/>
        <v>19.600000000000001</v>
      </c>
      <c r="G36" s="643">
        <f t="shared" si="4"/>
        <v>49</v>
      </c>
      <c r="I36" s="906">
        <f t="shared" si="5"/>
        <v>489.89170979999994</v>
      </c>
      <c r="J36" s="906">
        <f t="shared" si="6"/>
        <v>391.91336783999998</v>
      </c>
    </row>
    <row r="37" spans="1:10" ht="15.75" thickBot="1">
      <c r="A37" s="468">
        <v>27</v>
      </c>
      <c r="B37" s="494" t="s">
        <v>469</v>
      </c>
      <c r="C37" s="904">
        <v>1112.126031</v>
      </c>
      <c r="D37" s="1143">
        <v>945</v>
      </c>
      <c r="E37" s="1140">
        <f t="shared" si="2"/>
        <v>56.699999999999996</v>
      </c>
      <c r="F37" s="1140">
        <f t="shared" si="3"/>
        <v>37.800000000000004</v>
      </c>
      <c r="G37" s="643">
        <f t="shared" si="4"/>
        <v>94.5</v>
      </c>
      <c r="I37" s="906">
        <f t="shared" si="5"/>
        <v>945.30712635000009</v>
      </c>
      <c r="J37" s="906">
        <f t="shared" si="6"/>
        <v>756.24570108000012</v>
      </c>
    </row>
    <row r="38" spans="1:10" ht="15.75" thickBot="1">
      <c r="A38" s="468">
        <v>28</v>
      </c>
      <c r="B38" s="494" t="s">
        <v>470</v>
      </c>
      <c r="C38" s="904">
        <v>830.13506099999995</v>
      </c>
      <c r="D38" s="1143">
        <v>706</v>
      </c>
      <c r="E38" s="1140">
        <f t="shared" si="2"/>
        <v>42.359999999999992</v>
      </c>
      <c r="F38" s="1140">
        <f t="shared" si="3"/>
        <v>28.24</v>
      </c>
      <c r="G38" s="643">
        <f t="shared" si="4"/>
        <v>70.599999999999994</v>
      </c>
      <c r="I38" s="906">
        <f t="shared" si="5"/>
        <v>705.61480184999994</v>
      </c>
      <c r="J38" s="906">
        <f t="shared" si="6"/>
        <v>564.49184147999995</v>
      </c>
    </row>
    <row r="39" spans="1:10" ht="15.75" thickBot="1">
      <c r="A39" s="468">
        <v>29</v>
      </c>
      <c r="B39" s="494" t="s">
        <v>490</v>
      </c>
      <c r="C39" s="904">
        <v>569.38998600000002</v>
      </c>
      <c r="D39" s="1143">
        <v>484</v>
      </c>
      <c r="E39" s="1140">
        <f t="shared" si="2"/>
        <v>29.04</v>
      </c>
      <c r="F39" s="1140">
        <f t="shared" si="3"/>
        <v>19.36</v>
      </c>
      <c r="G39" s="643">
        <f t="shared" si="4"/>
        <v>48.4</v>
      </c>
      <c r="I39" s="906">
        <f t="shared" si="5"/>
        <v>483.98148809999998</v>
      </c>
      <c r="J39" s="906">
        <f t="shared" si="6"/>
        <v>387.18519048000002</v>
      </c>
    </row>
    <row r="40" spans="1:10" ht="15.75" thickBot="1">
      <c r="A40" s="468">
        <v>30</v>
      </c>
      <c r="B40" s="494" t="s">
        <v>471</v>
      </c>
      <c r="C40" s="904">
        <v>783.00780299999997</v>
      </c>
      <c r="D40" s="1143">
        <v>666</v>
      </c>
      <c r="E40" s="1140">
        <f t="shared" si="2"/>
        <v>39.959999999999994</v>
      </c>
      <c r="F40" s="1140">
        <f t="shared" si="3"/>
        <v>26.64</v>
      </c>
      <c r="G40" s="643">
        <f t="shared" si="4"/>
        <v>66.599999999999994</v>
      </c>
      <c r="I40" s="906">
        <f t="shared" si="5"/>
        <v>665.5566325499999</v>
      </c>
      <c r="J40" s="906">
        <f t="shared" si="6"/>
        <v>532.44530603999988</v>
      </c>
    </row>
    <row r="41" spans="1:10" ht="15.75" thickBot="1">
      <c r="A41" s="468">
        <v>31</v>
      </c>
      <c r="B41" s="494" t="s">
        <v>472</v>
      </c>
      <c r="C41" s="904">
        <v>562.43678399999999</v>
      </c>
      <c r="D41" s="1143">
        <v>478</v>
      </c>
      <c r="E41" s="1140">
        <f t="shared" si="2"/>
        <v>28.679999999999996</v>
      </c>
      <c r="F41" s="1140">
        <f t="shared" si="3"/>
        <v>19.12</v>
      </c>
      <c r="G41" s="643">
        <f t="shared" si="4"/>
        <v>47.8</v>
      </c>
      <c r="I41" s="906">
        <f t="shared" si="5"/>
        <v>478.07126640000001</v>
      </c>
      <c r="J41" s="906">
        <f t="shared" si="6"/>
        <v>382.45701312000006</v>
      </c>
    </row>
    <row r="42" spans="1:10" ht="15.75" thickBot="1">
      <c r="A42" s="468">
        <v>32</v>
      </c>
      <c r="B42" s="494" t="s">
        <v>473</v>
      </c>
      <c r="C42" s="904">
        <v>348.43267800000001</v>
      </c>
      <c r="D42" s="1143">
        <v>296</v>
      </c>
      <c r="E42" s="1140">
        <f t="shared" si="2"/>
        <v>17.760000000000002</v>
      </c>
      <c r="F42" s="1140">
        <f t="shared" si="3"/>
        <v>11.840000000000002</v>
      </c>
      <c r="G42" s="643">
        <f t="shared" si="4"/>
        <v>29.6</v>
      </c>
      <c r="I42" s="906">
        <f t="shared" si="5"/>
        <v>296.16777630000001</v>
      </c>
      <c r="J42" s="906">
        <f t="shared" si="6"/>
        <v>236.93422104000001</v>
      </c>
    </row>
    <row r="43" spans="1:10" ht="15.75" thickBot="1">
      <c r="A43" s="468">
        <v>33</v>
      </c>
      <c r="B43" s="494" t="s">
        <v>474</v>
      </c>
      <c r="C43" s="904">
        <v>636.217983</v>
      </c>
      <c r="D43" s="1143">
        <v>541</v>
      </c>
      <c r="E43" s="1140">
        <f t="shared" si="2"/>
        <v>32.46</v>
      </c>
      <c r="F43" s="1140">
        <f t="shared" si="3"/>
        <v>21.64</v>
      </c>
      <c r="G43" s="643">
        <f t="shared" si="4"/>
        <v>54.1</v>
      </c>
      <c r="I43" s="906">
        <f t="shared" si="5"/>
        <v>540.78528555000003</v>
      </c>
      <c r="J43" s="906">
        <f t="shared" si="6"/>
        <v>432.62822844000004</v>
      </c>
    </row>
    <row r="44" spans="1:10" ht="15.75" thickBot="1">
      <c r="A44" s="468">
        <v>34</v>
      </c>
      <c r="B44" s="494" t="s">
        <v>475</v>
      </c>
      <c r="C44" s="904">
        <v>727.38218700000004</v>
      </c>
      <c r="D44" s="1143">
        <v>618</v>
      </c>
      <c r="E44" s="1140">
        <f t="shared" si="2"/>
        <v>37.08</v>
      </c>
      <c r="F44" s="1140">
        <f t="shared" si="3"/>
        <v>24.72</v>
      </c>
      <c r="G44" s="643">
        <f t="shared" si="4"/>
        <v>61.8</v>
      </c>
      <c r="I44" s="906">
        <f t="shared" si="5"/>
        <v>618.27485895000007</v>
      </c>
      <c r="J44" s="906">
        <f t="shared" si="6"/>
        <v>494.61988716000008</v>
      </c>
    </row>
    <row r="45" spans="1:10" ht="15.75" thickBot="1">
      <c r="A45" s="468">
        <v>35</v>
      </c>
      <c r="B45" s="494" t="s">
        <v>476</v>
      </c>
      <c r="C45" s="904">
        <v>736.65312299999994</v>
      </c>
      <c r="D45" s="1143">
        <v>626</v>
      </c>
      <c r="E45" s="1140">
        <f t="shared" si="2"/>
        <v>37.56</v>
      </c>
      <c r="F45" s="1140">
        <f t="shared" si="3"/>
        <v>25.040000000000003</v>
      </c>
      <c r="G45" s="643">
        <f t="shared" si="4"/>
        <v>62.6</v>
      </c>
      <c r="I45" s="906">
        <f t="shared" si="5"/>
        <v>626.15515454999991</v>
      </c>
      <c r="J45" s="906">
        <f t="shared" si="6"/>
        <v>500.92412363999989</v>
      </c>
    </row>
    <row r="46" spans="1:10" ht="15.75" thickBot="1">
      <c r="A46" s="468">
        <v>36</v>
      </c>
      <c r="B46" s="494" t="s">
        <v>491</v>
      </c>
      <c r="C46" s="904">
        <v>796.527918</v>
      </c>
      <c r="D46" s="1143">
        <v>677</v>
      </c>
      <c r="E46" s="1140">
        <f t="shared" si="2"/>
        <v>40.619999999999997</v>
      </c>
      <c r="F46" s="1140">
        <f t="shared" si="3"/>
        <v>27.080000000000002</v>
      </c>
      <c r="G46" s="643">
        <f t="shared" si="4"/>
        <v>67.7</v>
      </c>
      <c r="I46" s="906">
        <f t="shared" si="5"/>
        <v>677.04873029999999</v>
      </c>
      <c r="J46" s="906">
        <f t="shared" si="6"/>
        <v>541.63898424000001</v>
      </c>
    </row>
    <row r="47" spans="1:10" ht="15.75" thickBot="1">
      <c r="A47" s="468">
        <v>37</v>
      </c>
      <c r="B47" s="494" t="s">
        <v>477</v>
      </c>
      <c r="C47" s="904">
        <v>1439.6991029999999</v>
      </c>
      <c r="D47" s="1143">
        <v>1224</v>
      </c>
      <c r="E47" s="1140">
        <f t="shared" si="2"/>
        <v>73.44</v>
      </c>
      <c r="F47" s="1140">
        <f t="shared" si="3"/>
        <v>48.960000000000008</v>
      </c>
      <c r="G47" s="643">
        <f t="shared" si="4"/>
        <v>122.4</v>
      </c>
      <c r="I47" s="906">
        <f t="shared" si="5"/>
        <v>1223.74423755</v>
      </c>
      <c r="J47" s="906">
        <f t="shared" si="6"/>
        <v>978.99539003999996</v>
      </c>
    </row>
    <row r="48" spans="1:10" ht="15.75" thickBot="1">
      <c r="A48" s="468">
        <v>38</v>
      </c>
      <c r="B48" s="494" t="s">
        <v>478</v>
      </c>
      <c r="C48" s="904">
        <v>1057.6592820000001</v>
      </c>
      <c r="D48" s="1143">
        <v>899</v>
      </c>
      <c r="E48" s="1140">
        <f t="shared" si="2"/>
        <v>53.940000000000005</v>
      </c>
      <c r="F48" s="1140">
        <f t="shared" si="3"/>
        <v>35.96</v>
      </c>
      <c r="G48" s="643">
        <f t="shared" si="4"/>
        <v>89.9</v>
      </c>
      <c r="I48" s="906">
        <f t="shared" si="5"/>
        <v>899.01038970000013</v>
      </c>
      <c r="J48" s="906">
        <f t="shared" si="6"/>
        <v>719.20831176000002</v>
      </c>
    </row>
    <row r="49" spans="1:10" ht="15.75" thickBot="1">
      <c r="A49" s="468">
        <v>39</v>
      </c>
      <c r="B49" s="494" t="s">
        <v>479</v>
      </c>
      <c r="C49" s="904">
        <v>1004.7376889999999</v>
      </c>
      <c r="D49" s="1143">
        <v>854</v>
      </c>
      <c r="E49" s="1140">
        <f t="shared" si="2"/>
        <v>51.24</v>
      </c>
      <c r="F49" s="1140">
        <f t="shared" si="3"/>
        <v>34.160000000000004</v>
      </c>
      <c r="G49" s="643">
        <f t="shared" si="4"/>
        <v>85.4</v>
      </c>
      <c r="I49" s="906">
        <f t="shared" si="5"/>
        <v>854.0270356499999</v>
      </c>
      <c r="J49" s="906">
        <f t="shared" si="6"/>
        <v>683.22162851999997</v>
      </c>
    </row>
    <row r="50" spans="1:10" ht="15.75" thickBot="1">
      <c r="A50" s="468">
        <v>40</v>
      </c>
      <c r="B50" s="494" t="s">
        <v>480</v>
      </c>
      <c r="C50" s="904">
        <v>546.98522400000002</v>
      </c>
      <c r="D50" s="1143">
        <v>465</v>
      </c>
      <c r="E50" s="1140">
        <f t="shared" si="2"/>
        <v>27.9</v>
      </c>
      <c r="F50" s="1140">
        <f t="shared" si="3"/>
        <v>18.600000000000001</v>
      </c>
      <c r="G50" s="643">
        <f t="shared" si="4"/>
        <v>46.5</v>
      </c>
      <c r="I50" s="906">
        <f t="shared" si="5"/>
        <v>464.93744040000007</v>
      </c>
      <c r="J50" s="906">
        <f t="shared" si="6"/>
        <v>371.94995232000008</v>
      </c>
    </row>
    <row r="51" spans="1:10" ht="15.75" thickBot="1">
      <c r="A51" s="468">
        <v>41</v>
      </c>
      <c r="B51" s="494" t="s">
        <v>481</v>
      </c>
      <c r="C51" s="904">
        <v>969.19910099999993</v>
      </c>
      <c r="D51" s="1143">
        <v>824</v>
      </c>
      <c r="E51" s="1140">
        <f t="shared" si="2"/>
        <v>49.440000000000005</v>
      </c>
      <c r="F51" s="1140">
        <f t="shared" si="3"/>
        <v>32.96</v>
      </c>
      <c r="G51" s="643">
        <f t="shared" si="4"/>
        <v>82.4</v>
      </c>
      <c r="I51" s="906">
        <f t="shared" si="5"/>
        <v>823.81923584999993</v>
      </c>
      <c r="J51" s="906">
        <f t="shared" si="6"/>
        <v>659.05538867999985</v>
      </c>
    </row>
    <row r="52" spans="1:10" ht="15.75" thickBot="1">
      <c r="A52" s="468">
        <v>42</v>
      </c>
      <c r="B52" s="494" t="s">
        <v>482</v>
      </c>
      <c r="C52" s="904">
        <v>770.64655500000003</v>
      </c>
      <c r="D52" s="1143">
        <v>655</v>
      </c>
      <c r="E52" s="1140">
        <f t="shared" si="2"/>
        <v>39.299999999999997</v>
      </c>
      <c r="F52" s="1140">
        <f t="shared" si="3"/>
        <v>26.200000000000003</v>
      </c>
      <c r="G52" s="643">
        <f t="shared" si="4"/>
        <v>65.5</v>
      </c>
      <c r="I52" s="906">
        <f t="shared" si="5"/>
        <v>655.04957175000004</v>
      </c>
      <c r="J52" s="906">
        <f t="shared" si="6"/>
        <v>524.03965740000001</v>
      </c>
    </row>
    <row r="53" spans="1:10" ht="15.75" thickBot="1">
      <c r="A53" s="468">
        <v>43</v>
      </c>
      <c r="B53" s="494" t="s">
        <v>483</v>
      </c>
      <c r="C53" s="904">
        <v>453.11699699999997</v>
      </c>
      <c r="D53" s="1143">
        <v>385</v>
      </c>
      <c r="E53" s="1140">
        <f t="shared" si="2"/>
        <v>23.099999999999998</v>
      </c>
      <c r="F53" s="1140">
        <f t="shared" si="3"/>
        <v>15.4</v>
      </c>
      <c r="G53" s="643">
        <f t="shared" si="4"/>
        <v>38.5</v>
      </c>
      <c r="I53" s="906">
        <f t="shared" si="5"/>
        <v>385.14944745000003</v>
      </c>
      <c r="J53" s="906">
        <f t="shared" si="6"/>
        <v>308.11955796000001</v>
      </c>
    </row>
    <row r="54" spans="1:10" ht="15.75" thickBot="1">
      <c r="A54" s="468">
        <v>44</v>
      </c>
      <c r="B54" s="494" t="s">
        <v>484</v>
      </c>
      <c r="C54" s="904">
        <v>328.73193900000001</v>
      </c>
      <c r="D54" s="1143">
        <v>279</v>
      </c>
      <c r="E54" s="1140">
        <f t="shared" si="2"/>
        <v>16.739999999999998</v>
      </c>
      <c r="F54" s="1140">
        <f t="shared" si="3"/>
        <v>11.16</v>
      </c>
      <c r="G54" s="643">
        <f t="shared" si="4"/>
        <v>27.9</v>
      </c>
      <c r="I54" s="906">
        <f t="shared" si="5"/>
        <v>279.42214815</v>
      </c>
      <c r="J54" s="906">
        <f t="shared" si="6"/>
        <v>223.53771851999997</v>
      </c>
    </row>
    <row r="55" spans="1:10" ht="15.75" thickBot="1">
      <c r="A55" s="468">
        <v>45</v>
      </c>
      <c r="B55" s="494" t="s">
        <v>485</v>
      </c>
      <c r="C55" s="904">
        <v>1043.366589</v>
      </c>
      <c r="D55" s="1143">
        <v>887</v>
      </c>
      <c r="E55" s="1140">
        <f t="shared" si="2"/>
        <v>53.22</v>
      </c>
      <c r="F55" s="1140">
        <f t="shared" si="3"/>
        <v>35.480000000000004</v>
      </c>
      <c r="G55" s="643">
        <f t="shared" si="4"/>
        <v>88.7</v>
      </c>
      <c r="I55" s="906">
        <f t="shared" si="5"/>
        <v>886.86160065000001</v>
      </c>
      <c r="J55" s="906">
        <f t="shared" si="6"/>
        <v>709.48928052000008</v>
      </c>
    </row>
    <row r="56" spans="1:10" ht="15.75" thickBot="1">
      <c r="A56" s="468">
        <v>46</v>
      </c>
      <c r="B56" s="494" t="s">
        <v>486</v>
      </c>
      <c r="C56" s="904">
        <v>1486.8263609999999</v>
      </c>
      <c r="D56" s="1143">
        <v>1264</v>
      </c>
      <c r="E56" s="1140">
        <f t="shared" si="2"/>
        <v>75.84</v>
      </c>
      <c r="F56" s="1140">
        <f t="shared" si="3"/>
        <v>50.56</v>
      </c>
      <c r="G56" s="643">
        <f t="shared" si="4"/>
        <v>126.4</v>
      </c>
      <c r="I56" s="906">
        <f t="shared" si="5"/>
        <v>1263.8024068499999</v>
      </c>
      <c r="J56" s="906">
        <f t="shared" si="6"/>
        <v>1011.0419254799999</v>
      </c>
    </row>
    <row r="57" spans="1:10" ht="15.75" thickBot="1">
      <c r="A57" s="468">
        <v>47</v>
      </c>
      <c r="B57" s="494" t="s">
        <v>487</v>
      </c>
      <c r="C57" s="904">
        <v>0</v>
      </c>
      <c r="D57" s="1143">
        <v>0</v>
      </c>
      <c r="E57" s="1140">
        <f t="shared" si="2"/>
        <v>0</v>
      </c>
      <c r="F57" s="1140">
        <f t="shared" si="3"/>
        <v>0</v>
      </c>
      <c r="G57" s="643">
        <f t="shared" si="4"/>
        <v>0</v>
      </c>
      <c r="I57" s="906">
        <f t="shared" si="5"/>
        <v>0</v>
      </c>
      <c r="J57" s="906">
        <f t="shared" si="6"/>
        <v>0</v>
      </c>
    </row>
    <row r="58" spans="1:10" ht="15.75" thickBot="1">
      <c r="A58" s="468">
        <v>48</v>
      </c>
      <c r="B58" s="494" t="s">
        <v>492</v>
      </c>
      <c r="C58" s="904">
        <v>823.56814799999995</v>
      </c>
      <c r="D58" s="1143">
        <v>700</v>
      </c>
      <c r="E58" s="1140">
        <f t="shared" si="2"/>
        <v>42</v>
      </c>
      <c r="F58" s="1140">
        <f t="shared" si="3"/>
        <v>28</v>
      </c>
      <c r="G58" s="643">
        <f t="shared" si="4"/>
        <v>70</v>
      </c>
      <c r="I58" s="906">
        <f t="shared" si="5"/>
        <v>700.03292579999993</v>
      </c>
      <c r="J58" s="906">
        <f t="shared" si="6"/>
        <v>560.02634063999994</v>
      </c>
    </row>
    <row r="59" spans="1:10" ht="15.75" thickBot="1">
      <c r="A59" s="468">
        <v>49</v>
      </c>
      <c r="B59" s="494" t="s">
        <v>493</v>
      </c>
      <c r="C59" s="904">
        <v>735.88054499999998</v>
      </c>
      <c r="D59" s="1143">
        <v>625</v>
      </c>
      <c r="E59" s="1140">
        <f t="shared" si="2"/>
        <v>37.5</v>
      </c>
      <c r="F59" s="1140">
        <f t="shared" si="3"/>
        <v>25</v>
      </c>
      <c r="G59" s="643">
        <f t="shared" si="4"/>
        <v>62.5</v>
      </c>
      <c r="I59" s="906">
        <f t="shared" si="5"/>
        <v>625.49846324999999</v>
      </c>
      <c r="J59" s="906">
        <f t="shared" si="6"/>
        <v>500.39877059999998</v>
      </c>
    </row>
    <row r="60" spans="1:10" ht="15.75" thickBot="1">
      <c r="A60" s="468">
        <v>50</v>
      </c>
      <c r="B60" s="494" t="s">
        <v>488</v>
      </c>
      <c r="C60" s="904">
        <v>309.03120000000001</v>
      </c>
      <c r="D60" s="1143">
        <v>263</v>
      </c>
      <c r="E60" s="1140">
        <f t="shared" si="2"/>
        <v>15.78</v>
      </c>
      <c r="F60" s="1140">
        <f t="shared" si="3"/>
        <v>10.520000000000001</v>
      </c>
      <c r="G60" s="643">
        <f t="shared" si="4"/>
        <v>26.3</v>
      </c>
      <c r="I60" s="906">
        <f t="shared" si="5"/>
        <v>262.67652000000004</v>
      </c>
      <c r="J60" s="906">
        <f t="shared" si="6"/>
        <v>210.14121600000001</v>
      </c>
    </row>
    <row r="61" spans="1:10" ht="15.75" thickBot="1">
      <c r="A61" s="468">
        <v>51</v>
      </c>
      <c r="B61" s="494" t="s">
        <v>494</v>
      </c>
      <c r="C61" s="904">
        <v>757.89901799999996</v>
      </c>
      <c r="D61" s="1143">
        <v>644</v>
      </c>
      <c r="E61" s="1140">
        <f t="shared" si="2"/>
        <v>38.64</v>
      </c>
      <c r="F61" s="1140">
        <f t="shared" si="3"/>
        <v>25.760000000000005</v>
      </c>
      <c r="G61" s="643">
        <f t="shared" si="4"/>
        <v>64.400000000000006</v>
      </c>
      <c r="I61" s="906">
        <f t="shared" si="5"/>
        <v>644.21416529999999</v>
      </c>
      <c r="J61" s="906">
        <f t="shared" si="6"/>
        <v>515.37133224000002</v>
      </c>
    </row>
    <row r="62" spans="1:10" s="733" customFormat="1">
      <c r="A62" s="927" t="s">
        <v>9</v>
      </c>
      <c r="B62" s="732"/>
      <c r="C62" s="930">
        <f>SUM(C11:C61)</f>
        <v>36785.915180999997</v>
      </c>
      <c r="D62" s="930">
        <f t="shared" ref="D62:G62" si="7">SUM(D11:D61)</f>
        <v>31267</v>
      </c>
      <c r="E62" s="1141">
        <f t="shared" si="7"/>
        <v>1876.0200000000002</v>
      </c>
      <c r="F62" s="1141">
        <f t="shared" si="7"/>
        <v>1250.6800000000003</v>
      </c>
      <c r="G62" s="1141">
        <f t="shared" si="7"/>
        <v>3126.7000000000003</v>
      </c>
      <c r="I62" s="931">
        <f>SUM(I11:I61)</f>
        <v>31268.027903849994</v>
      </c>
      <c r="J62" s="931">
        <f>SUM(J11:J61)</f>
        <v>25014.422323080002</v>
      </c>
    </row>
    <row r="63" spans="1:10">
      <c r="A63" s="639"/>
      <c r="B63" s="638"/>
      <c r="C63" s="638"/>
      <c r="D63" s="638"/>
      <c r="E63" s="638"/>
      <c r="F63" s="638"/>
      <c r="G63" s="638"/>
    </row>
    <row r="64" spans="1:10" s="285" customFormat="1" ht="12.75" customHeight="1">
      <c r="A64" s="11" t="s">
        <v>5</v>
      </c>
      <c r="C64" s="1139">
        <v>36786</v>
      </c>
      <c r="G64" s="11"/>
    </row>
    <row r="65" spans="1:10" s="285" customFormat="1" ht="12.75">
      <c r="A65" s="11"/>
      <c r="B65" s="11"/>
    </row>
    <row r="66" spans="1:10">
      <c r="F66" s="1152" t="s">
        <v>6</v>
      </c>
      <c r="G66" s="1152"/>
    </row>
    <row r="67" spans="1:10">
      <c r="A67" s="11"/>
      <c r="C67" s="30"/>
      <c r="D67" s="30"/>
      <c r="E67" s="30" t="s">
        <v>7</v>
      </c>
      <c r="F67" s="30"/>
      <c r="G67" s="30"/>
      <c r="H67" s="30"/>
      <c r="I67" s="30"/>
      <c r="J67" s="30"/>
    </row>
    <row r="68" spans="1:10">
      <c r="B68" s="30"/>
      <c r="C68" s="30"/>
      <c r="D68" s="30"/>
      <c r="E68" s="30" t="s">
        <v>56</v>
      </c>
      <c r="F68" s="30"/>
      <c r="G68" s="30"/>
      <c r="H68" s="30"/>
      <c r="I68" s="30"/>
      <c r="J68" s="30"/>
    </row>
    <row r="69" spans="1:10">
      <c r="A69" s="285"/>
      <c r="B69" s="11"/>
      <c r="C69" s="11"/>
      <c r="D69" s="11"/>
      <c r="E69" s="1151" t="s">
        <v>55</v>
      </c>
      <c r="F69" s="1151"/>
      <c r="G69" s="1151"/>
    </row>
  </sheetData>
  <mergeCells count="10">
    <mergeCell ref="A8:A9"/>
    <mergeCell ref="B8:B9"/>
    <mergeCell ref="C8:C9"/>
    <mergeCell ref="D8:D9"/>
    <mergeCell ref="E8:G8"/>
    <mergeCell ref="F66:G66"/>
    <mergeCell ref="E69:G69"/>
    <mergeCell ref="F1:G1"/>
    <mergeCell ref="B2:F2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5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view="pageBreakPreview" topLeftCell="B7" zoomScale="90" zoomScaleNormal="90" zoomScaleSheetLayoutView="90" workbookViewId="0">
      <selection activeCell="N72" sqref="N72"/>
    </sheetView>
  </sheetViews>
  <sheetFormatPr defaultRowHeight="15"/>
  <cols>
    <col min="1" max="1" width="9.140625" style="614"/>
    <col min="2" max="2" width="16.5703125" style="614" customWidth="1"/>
    <col min="3" max="3" width="9.7109375" style="614" customWidth="1"/>
    <col min="4" max="4" width="8.140625" style="614" customWidth="1"/>
    <col min="5" max="5" width="7.42578125" style="614" customWidth="1"/>
    <col min="6" max="6" width="9.140625" style="614" customWidth="1"/>
    <col min="7" max="7" width="9.5703125" style="614" customWidth="1"/>
    <col min="8" max="8" width="8.140625" style="614" customWidth="1"/>
    <col min="9" max="9" width="6.85546875" style="614" customWidth="1"/>
    <col min="10" max="10" width="9.28515625" style="614" customWidth="1"/>
    <col min="11" max="11" width="10.5703125" style="614" customWidth="1"/>
    <col min="12" max="12" width="8.7109375" style="614" customWidth="1"/>
    <col min="13" max="13" width="7.42578125" style="614" customWidth="1"/>
    <col min="14" max="14" width="8.5703125" style="614" customWidth="1"/>
    <col min="15" max="15" width="8.7109375" style="614" customWidth="1"/>
    <col min="16" max="16" width="8.5703125" style="614" customWidth="1"/>
    <col min="17" max="17" width="7.85546875" style="614" customWidth="1"/>
    <col min="18" max="18" width="8.5703125" style="614" customWidth="1"/>
    <col min="19" max="20" width="10.5703125" style="614" customWidth="1"/>
    <col min="21" max="21" width="11.140625" style="614" customWidth="1"/>
    <col min="22" max="22" width="10.7109375" style="614" bestFit="1" customWidth="1"/>
    <col min="23" max="257" width="9.140625" style="614"/>
    <col min="258" max="258" width="16.5703125" style="614" customWidth="1"/>
    <col min="259" max="259" width="9.7109375" style="614" customWidth="1"/>
    <col min="260" max="260" width="8.140625" style="614" customWidth="1"/>
    <col min="261" max="261" width="7.42578125" style="614" customWidth="1"/>
    <col min="262" max="262" width="9.140625" style="614" customWidth="1"/>
    <col min="263" max="263" width="9.5703125" style="614" customWidth="1"/>
    <col min="264" max="264" width="8.140625" style="614" customWidth="1"/>
    <col min="265" max="265" width="6.85546875" style="614" customWidth="1"/>
    <col min="266" max="266" width="9.28515625" style="614" customWidth="1"/>
    <col min="267" max="267" width="10.5703125" style="614" customWidth="1"/>
    <col min="268" max="268" width="8.7109375" style="614" customWidth="1"/>
    <col min="269" max="269" width="7.42578125" style="614" customWidth="1"/>
    <col min="270" max="270" width="8.5703125" style="614" customWidth="1"/>
    <col min="271" max="271" width="8.7109375" style="614" customWidth="1"/>
    <col min="272" max="272" width="8.5703125" style="614" customWidth="1"/>
    <col min="273" max="273" width="7.85546875" style="614" customWidth="1"/>
    <col min="274" max="274" width="8.5703125" style="614" customWidth="1"/>
    <col min="275" max="276" width="10.5703125" style="614" customWidth="1"/>
    <col min="277" max="277" width="11.140625" style="614" customWidth="1"/>
    <col min="278" max="278" width="10.7109375" style="614" bestFit="1" customWidth="1"/>
    <col min="279" max="513" width="9.140625" style="614"/>
    <col min="514" max="514" width="16.5703125" style="614" customWidth="1"/>
    <col min="515" max="515" width="9.7109375" style="614" customWidth="1"/>
    <col min="516" max="516" width="8.140625" style="614" customWidth="1"/>
    <col min="517" max="517" width="7.42578125" style="614" customWidth="1"/>
    <col min="518" max="518" width="9.140625" style="614" customWidth="1"/>
    <col min="519" max="519" width="9.5703125" style="614" customWidth="1"/>
    <col min="520" max="520" width="8.140625" style="614" customWidth="1"/>
    <col min="521" max="521" width="6.85546875" style="614" customWidth="1"/>
    <col min="522" max="522" width="9.28515625" style="614" customWidth="1"/>
    <col min="523" max="523" width="10.5703125" style="614" customWidth="1"/>
    <col min="524" max="524" width="8.7109375" style="614" customWidth="1"/>
    <col min="525" max="525" width="7.42578125" style="614" customWidth="1"/>
    <col min="526" max="526" width="8.5703125" style="614" customWidth="1"/>
    <col min="527" max="527" width="8.7109375" style="614" customWidth="1"/>
    <col min="528" max="528" width="8.5703125" style="614" customWidth="1"/>
    <col min="529" max="529" width="7.85546875" style="614" customWidth="1"/>
    <col min="530" max="530" width="8.5703125" style="614" customWidth="1"/>
    <col min="531" max="532" width="10.5703125" style="614" customWidth="1"/>
    <col min="533" max="533" width="11.140625" style="614" customWidth="1"/>
    <col min="534" max="534" width="10.7109375" style="614" bestFit="1" customWidth="1"/>
    <col min="535" max="769" width="9.140625" style="614"/>
    <col min="770" max="770" width="16.5703125" style="614" customWidth="1"/>
    <col min="771" max="771" width="9.7109375" style="614" customWidth="1"/>
    <col min="772" max="772" width="8.140625" style="614" customWidth="1"/>
    <col min="773" max="773" width="7.42578125" style="614" customWidth="1"/>
    <col min="774" max="774" width="9.140625" style="614" customWidth="1"/>
    <col min="775" max="775" width="9.5703125" style="614" customWidth="1"/>
    <col min="776" max="776" width="8.140625" style="614" customWidth="1"/>
    <col min="777" max="777" width="6.85546875" style="614" customWidth="1"/>
    <col min="778" max="778" width="9.28515625" style="614" customWidth="1"/>
    <col min="779" max="779" width="10.5703125" style="614" customWidth="1"/>
    <col min="780" max="780" width="8.7109375" style="614" customWidth="1"/>
    <col min="781" max="781" width="7.42578125" style="614" customWidth="1"/>
    <col min="782" max="782" width="8.5703125" style="614" customWidth="1"/>
    <col min="783" max="783" width="8.7109375" style="614" customWidth="1"/>
    <col min="784" max="784" width="8.5703125" style="614" customWidth="1"/>
    <col min="785" max="785" width="7.85546875" style="614" customWidth="1"/>
    <col min="786" max="786" width="8.5703125" style="614" customWidth="1"/>
    <col min="787" max="788" width="10.5703125" style="614" customWidth="1"/>
    <col min="789" max="789" width="11.140625" style="614" customWidth="1"/>
    <col min="790" max="790" width="10.7109375" style="614" bestFit="1" customWidth="1"/>
    <col min="791" max="1025" width="9.140625" style="614"/>
    <col min="1026" max="1026" width="16.5703125" style="614" customWidth="1"/>
    <col min="1027" max="1027" width="9.7109375" style="614" customWidth="1"/>
    <col min="1028" max="1028" width="8.140625" style="614" customWidth="1"/>
    <col min="1029" max="1029" width="7.42578125" style="614" customWidth="1"/>
    <col min="1030" max="1030" width="9.140625" style="614" customWidth="1"/>
    <col min="1031" max="1031" width="9.5703125" style="614" customWidth="1"/>
    <col min="1032" max="1032" width="8.140625" style="614" customWidth="1"/>
    <col min="1033" max="1033" width="6.85546875" style="614" customWidth="1"/>
    <col min="1034" max="1034" width="9.28515625" style="614" customWidth="1"/>
    <col min="1035" max="1035" width="10.5703125" style="614" customWidth="1"/>
    <col min="1036" max="1036" width="8.7109375" style="614" customWidth="1"/>
    <col min="1037" max="1037" width="7.42578125" style="614" customWidth="1"/>
    <col min="1038" max="1038" width="8.5703125" style="614" customWidth="1"/>
    <col min="1039" max="1039" width="8.7109375" style="614" customWidth="1"/>
    <col min="1040" max="1040" width="8.5703125" style="614" customWidth="1"/>
    <col min="1041" max="1041" width="7.85546875" style="614" customWidth="1"/>
    <col min="1042" max="1042" width="8.5703125" style="614" customWidth="1"/>
    <col min="1043" max="1044" width="10.5703125" style="614" customWidth="1"/>
    <col min="1045" max="1045" width="11.140625" style="614" customWidth="1"/>
    <col min="1046" max="1046" width="10.7109375" style="614" bestFit="1" customWidth="1"/>
    <col min="1047" max="1281" width="9.140625" style="614"/>
    <col min="1282" max="1282" width="16.5703125" style="614" customWidth="1"/>
    <col min="1283" max="1283" width="9.7109375" style="614" customWidth="1"/>
    <col min="1284" max="1284" width="8.140625" style="614" customWidth="1"/>
    <col min="1285" max="1285" width="7.42578125" style="614" customWidth="1"/>
    <col min="1286" max="1286" width="9.140625" style="614" customWidth="1"/>
    <col min="1287" max="1287" width="9.5703125" style="614" customWidth="1"/>
    <col min="1288" max="1288" width="8.140625" style="614" customWidth="1"/>
    <col min="1289" max="1289" width="6.85546875" style="614" customWidth="1"/>
    <col min="1290" max="1290" width="9.28515625" style="614" customWidth="1"/>
    <col min="1291" max="1291" width="10.5703125" style="614" customWidth="1"/>
    <col min="1292" max="1292" width="8.7109375" style="614" customWidth="1"/>
    <col min="1293" max="1293" width="7.42578125" style="614" customWidth="1"/>
    <col min="1294" max="1294" width="8.5703125" style="614" customWidth="1"/>
    <col min="1295" max="1295" width="8.7109375" style="614" customWidth="1"/>
    <col min="1296" max="1296" width="8.5703125" style="614" customWidth="1"/>
    <col min="1297" max="1297" width="7.85546875" style="614" customWidth="1"/>
    <col min="1298" max="1298" width="8.5703125" style="614" customWidth="1"/>
    <col min="1299" max="1300" width="10.5703125" style="614" customWidth="1"/>
    <col min="1301" max="1301" width="11.140625" style="614" customWidth="1"/>
    <col min="1302" max="1302" width="10.7109375" style="614" bestFit="1" customWidth="1"/>
    <col min="1303" max="1537" width="9.140625" style="614"/>
    <col min="1538" max="1538" width="16.5703125" style="614" customWidth="1"/>
    <col min="1539" max="1539" width="9.7109375" style="614" customWidth="1"/>
    <col min="1540" max="1540" width="8.140625" style="614" customWidth="1"/>
    <col min="1541" max="1541" width="7.42578125" style="614" customWidth="1"/>
    <col min="1542" max="1542" width="9.140625" style="614" customWidth="1"/>
    <col min="1543" max="1543" width="9.5703125" style="614" customWidth="1"/>
    <col min="1544" max="1544" width="8.140625" style="614" customWidth="1"/>
    <col min="1545" max="1545" width="6.85546875" style="614" customWidth="1"/>
    <col min="1546" max="1546" width="9.28515625" style="614" customWidth="1"/>
    <col min="1547" max="1547" width="10.5703125" style="614" customWidth="1"/>
    <col min="1548" max="1548" width="8.7109375" style="614" customWidth="1"/>
    <col min="1549" max="1549" width="7.42578125" style="614" customWidth="1"/>
    <col min="1550" max="1550" width="8.5703125" style="614" customWidth="1"/>
    <col min="1551" max="1551" width="8.7109375" style="614" customWidth="1"/>
    <col min="1552" max="1552" width="8.5703125" style="614" customWidth="1"/>
    <col min="1553" max="1553" width="7.85546875" style="614" customWidth="1"/>
    <col min="1554" max="1554" width="8.5703125" style="614" customWidth="1"/>
    <col min="1555" max="1556" width="10.5703125" style="614" customWidth="1"/>
    <col min="1557" max="1557" width="11.140625" style="614" customWidth="1"/>
    <col min="1558" max="1558" width="10.7109375" style="614" bestFit="1" customWidth="1"/>
    <col min="1559" max="1793" width="9.140625" style="614"/>
    <col min="1794" max="1794" width="16.5703125" style="614" customWidth="1"/>
    <col min="1795" max="1795" width="9.7109375" style="614" customWidth="1"/>
    <col min="1796" max="1796" width="8.140625" style="614" customWidth="1"/>
    <col min="1797" max="1797" width="7.42578125" style="614" customWidth="1"/>
    <col min="1798" max="1798" width="9.140625" style="614" customWidth="1"/>
    <col min="1799" max="1799" width="9.5703125" style="614" customWidth="1"/>
    <col min="1800" max="1800" width="8.140625" style="614" customWidth="1"/>
    <col min="1801" max="1801" width="6.85546875" style="614" customWidth="1"/>
    <col min="1802" max="1802" width="9.28515625" style="614" customWidth="1"/>
    <col min="1803" max="1803" width="10.5703125" style="614" customWidth="1"/>
    <col min="1804" max="1804" width="8.7109375" style="614" customWidth="1"/>
    <col min="1805" max="1805" width="7.42578125" style="614" customWidth="1"/>
    <col min="1806" max="1806" width="8.5703125" style="614" customWidth="1"/>
    <col min="1807" max="1807" width="8.7109375" style="614" customWidth="1"/>
    <col min="1808" max="1808" width="8.5703125" style="614" customWidth="1"/>
    <col min="1809" max="1809" width="7.85546875" style="614" customWidth="1"/>
    <col min="1810" max="1810" width="8.5703125" style="614" customWidth="1"/>
    <col min="1811" max="1812" width="10.5703125" style="614" customWidth="1"/>
    <col min="1813" max="1813" width="11.140625" style="614" customWidth="1"/>
    <col min="1814" max="1814" width="10.7109375" style="614" bestFit="1" customWidth="1"/>
    <col min="1815" max="2049" width="9.140625" style="614"/>
    <col min="2050" max="2050" width="16.5703125" style="614" customWidth="1"/>
    <col min="2051" max="2051" width="9.7109375" style="614" customWidth="1"/>
    <col min="2052" max="2052" width="8.140625" style="614" customWidth="1"/>
    <col min="2053" max="2053" width="7.42578125" style="614" customWidth="1"/>
    <col min="2054" max="2054" width="9.140625" style="614" customWidth="1"/>
    <col min="2055" max="2055" width="9.5703125" style="614" customWidth="1"/>
    <col min="2056" max="2056" width="8.140625" style="614" customWidth="1"/>
    <col min="2057" max="2057" width="6.85546875" style="614" customWidth="1"/>
    <col min="2058" max="2058" width="9.28515625" style="614" customWidth="1"/>
    <col min="2059" max="2059" width="10.5703125" style="614" customWidth="1"/>
    <col min="2060" max="2060" width="8.7109375" style="614" customWidth="1"/>
    <col min="2061" max="2061" width="7.42578125" style="614" customWidth="1"/>
    <col min="2062" max="2062" width="8.5703125" style="614" customWidth="1"/>
    <col min="2063" max="2063" width="8.7109375" style="614" customWidth="1"/>
    <col min="2064" max="2064" width="8.5703125" style="614" customWidth="1"/>
    <col min="2065" max="2065" width="7.85546875" style="614" customWidth="1"/>
    <col min="2066" max="2066" width="8.5703125" style="614" customWidth="1"/>
    <col min="2067" max="2068" width="10.5703125" style="614" customWidth="1"/>
    <col min="2069" max="2069" width="11.140625" style="614" customWidth="1"/>
    <col min="2070" max="2070" width="10.7109375" style="614" bestFit="1" customWidth="1"/>
    <col min="2071" max="2305" width="9.140625" style="614"/>
    <col min="2306" max="2306" width="16.5703125" style="614" customWidth="1"/>
    <col min="2307" max="2307" width="9.7109375" style="614" customWidth="1"/>
    <col min="2308" max="2308" width="8.140625" style="614" customWidth="1"/>
    <col min="2309" max="2309" width="7.42578125" style="614" customWidth="1"/>
    <col min="2310" max="2310" width="9.140625" style="614" customWidth="1"/>
    <col min="2311" max="2311" width="9.5703125" style="614" customWidth="1"/>
    <col min="2312" max="2312" width="8.140625" style="614" customWidth="1"/>
    <col min="2313" max="2313" width="6.85546875" style="614" customWidth="1"/>
    <col min="2314" max="2314" width="9.28515625" style="614" customWidth="1"/>
    <col min="2315" max="2315" width="10.5703125" style="614" customWidth="1"/>
    <col min="2316" max="2316" width="8.7109375" style="614" customWidth="1"/>
    <col min="2317" max="2317" width="7.42578125" style="614" customWidth="1"/>
    <col min="2318" max="2318" width="8.5703125" style="614" customWidth="1"/>
    <col min="2319" max="2319" width="8.7109375" style="614" customWidth="1"/>
    <col min="2320" max="2320" width="8.5703125" style="614" customWidth="1"/>
    <col min="2321" max="2321" width="7.85546875" style="614" customWidth="1"/>
    <col min="2322" max="2322" width="8.5703125" style="614" customWidth="1"/>
    <col min="2323" max="2324" width="10.5703125" style="614" customWidth="1"/>
    <col min="2325" max="2325" width="11.140625" style="614" customWidth="1"/>
    <col min="2326" max="2326" width="10.7109375" style="614" bestFit="1" customWidth="1"/>
    <col min="2327" max="2561" width="9.140625" style="614"/>
    <col min="2562" max="2562" width="16.5703125" style="614" customWidth="1"/>
    <col min="2563" max="2563" width="9.7109375" style="614" customWidth="1"/>
    <col min="2564" max="2564" width="8.140625" style="614" customWidth="1"/>
    <col min="2565" max="2565" width="7.42578125" style="614" customWidth="1"/>
    <col min="2566" max="2566" width="9.140625" style="614" customWidth="1"/>
    <col min="2567" max="2567" width="9.5703125" style="614" customWidth="1"/>
    <col min="2568" max="2568" width="8.140625" style="614" customWidth="1"/>
    <col min="2569" max="2569" width="6.85546875" style="614" customWidth="1"/>
    <col min="2570" max="2570" width="9.28515625" style="614" customWidth="1"/>
    <col min="2571" max="2571" width="10.5703125" style="614" customWidth="1"/>
    <col min="2572" max="2572" width="8.7109375" style="614" customWidth="1"/>
    <col min="2573" max="2573" width="7.42578125" style="614" customWidth="1"/>
    <col min="2574" max="2574" width="8.5703125" style="614" customWidth="1"/>
    <col min="2575" max="2575" width="8.7109375" style="614" customWidth="1"/>
    <col min="2576" max="2576" width="8.5703125" style="614" customWidth="1"/>
    <col min="2577" max="2577" width="7.85546875" style="614" customWidth="1"/>
    <col min="2578" max="2578" width="8.5703125" style="614" customWidth="1"/>
    <col min="2579" max="2580" width="10.5703125" style="614" customWidth="1"/>
    <col min="2581" max="2581" width="11.140625" style="614" customWidth="1"/>
    <col min="2582" max="2582" width="10.7109375" style="614" bestFit="1" customWidth="1"/>
    <col min="2583" max="2817" width="9.140625" style="614"/>
    <col min="2818" max="2818" width="16.5703125" style="614" customWidth="1"/>
    <col min="2819" max="2819" width="9.7109375" style="614" customWidth="1"/>
    <col min="2820" max="2820" width="8.140625" style="614" customWidth="1"/>
    <col min="2821" max="2821" width="7.42578125" style="614" customWidth="1"/>
    <col min="2822" max="2822" width="9.140625" style="614" customWidth="1"/>
    <col min="2823" max="2823" width="9.5703125" style="614" customWidth="1"/>
    <col min="2824" max="2824" width="8.140625" style="614" customWidth="1"/>
    <col min="2825" max="2825" width="6.85546875" style="614" customWidth="1"/>
    <col min="2826" max="2826" width="9.28515625" style="614" customWidth="1"/>
    <col min="2827" max="2827" width="10.5703125" style="614" customWidth="1"/>
    <col min="2828" max="2828" width="8.7109375" style="614" customWidth="1"/>
    <col min="2829" max="2829" width="7.42578125" style="614" customWidth="1"/>
    <col min="2830" max="2830" width="8.5703125" style="614" customWidth="1"/>
    <col min="2831" max="2831" width="8.7109375" style="614" customWidth="1"/>
    <col min="2832" max="2832" width="8.5703125" style="614" customWidth="1"/>
    <col min="2833" max="2833" width="7.85546875" style="614" customWidth="1"/>
    <col min="2834" max="2834" width="8.5703125" style="614" customWidth="1"/>
    <col min="2835" max="2836" width="10.5703125" style="614" customWidth="1"/>
    <col min="2837" max="2837" width="11.140625" style="614" customWidth="1"/>
    <col min="2838" max="2838" width="10.7109375" style="614" bestFit="1" customWidth="1"/>
    <col min="2839" max="3073" width="9.140625" style="614"/>
    <col min="3074" max="3074" width="16.5703125" style="614" customWidth="1"/>
    <col min="3075" max="3075" width="9.7109375" style="614" customWidth="1"/>
    <col min="3076" max="3076" width="8.140625" style="614" customWidth="1"/>
    <col min="3077" max="3077" width="7.42578125" style="614" customWidth="1"/>
    <col min="3078" max="3078" width="9.140625" style="614" customWidth="1"/>
    <col min="3079" max="3079" width="9.5703125" style="614" customWidth="1"/>
    <col min="3080" max="3080" width="8.140625" style="614" customWidth="1"/>
    <col min="3081" max="3081" width="6.85546875" style="614" customWidth="1"/>
    <col min="3082" max="3082" width="9.28515625" style="614" customWidth="1"/>
    <col min="3083" max="3083" width="10.5703125" style="614" customWidth="1"/>
    <col min="3084" max="3084" width="8.7109375" style="614" customWidth="1"/>
    <col min="3085" max="3085" width="7.42578125" style="614" customWidth="1"/>
    <col min="3086" max="3086" width="8.5703125" style="614" customWidth="1"/>
    <col min="3087" max="3087" width="8.7109375" style="614" customWidth="1"/>
    <col min="3088" max="3088" width="8.5703125" style="614" customWidth="1"/>
    <col min="3089" max="3089" width="7.85546875" style="614" customWidth="1"/>
    <col min="3090" max="3090" width="8.5703125" style="614" customWidth="1"/>
    <col min="3091" max="3092" width="10.5703125" style="614" customWidth="1"/>
    <col min="3093" max="3093" width="11.140625" style="614" customWidth="1"/>
    <col min="3094" max="3094" width="10.7109375" style="614" bestFit="1" customWidth="1"/>
    <col min="3095" max="3329" width="9.140625" style="614"/>
    <col min="3330" max="3330" width="16.5703125" style="614" customWidth="1"/>
    <col min="3331" max="3331" width="9.7109375" style="614" customWidth="1"/>
    <col min="3332" max="3332" width="8.140625" style="614" customWidth="1"/>
    <col min="3333" max="3333" width="7.42578125" style="614" customWidth="1"/>
    <col min="3334" max="3334" width="9.140625" style="614" customWidth="1"/>
    <col min="3335" max="3335" width="9.5703125" style="614" customWidth="1"/>
    <col min="3336" max="3336" width="8.140625" style="614" customWidth="1"/>
    <col min="3337" max="3337" width="6.85546875" style="614" customWidth="1"/>
    <col min="3338" max="3338" width="9.28515625" style="614" customWidth="1"/>
    <col min="3339" max="3339" width="10.5703125" style="614" customWidth="1"/>
    <col min="3340" max="3340" width="8.7109375" style="614" customWidth="1"/>
    <col min="3341" max="3341" width="7.42578125" style="614" customWidth="1"/>
    <col min="3342" max="3342" width="8.5703125" style="614" customWidth="1"/>
    <col min="3343" max="3343" width="8.7109375" style="614" customWidth="1"/>
    <col min="3344" max="3344" width="8.5703125" style="614" customWidth="1"/>
    <col min="3345" max="3345" width="7.85546875" style="614" customWidth="1"/>
    <col min="3346" max="3346" width="8.5703125" style="614" customWidth="1"/>
    <col min="3347" max="3348" width="10.5703125" style="614" customWidth="1"/>
    <col min="3349" max="3349" width="11.140625" style="614" customWidth="1"/>
    <col min="3350" max="3350" width="10.7109375" style="614" bestFit="1" customWidth="1"/>
    <col min="3351" max="3585" width="9.140625" style="614"/>
    <col min="3586" max="3586" width="16.5703125" style="614" customWidth="1"/>
    <col min="3587" max="3587" width="9.7109375" style="614" customWidth="1"/>
    <col min="3588" max="3588" width="8.140625" style="614" customWidth="1"/>
    <col min="3589" max="3589" width="7.42578125" style="614" customWidth="1"/>
    <col min="3590" max="3590" width="9.140625" style="614" customWidth="1"/>
    <col min="3591" max="3591" width="9.5703125" style="614" customWidth="1"/>
    <col min="3592" max="3592" width="8.140625" style="614" customWidth="1"/>
    <col min="3593" max="3593" width="6.85546875" style="614" customWidth="1"/>
    <col min="3594" max="3594" width="9.28515625" style="614" customWidth="1"/>
    <col min="3595" max="3595" width="10.5703125" style="614" customWidth="1"/>
    <col min="3596" max="3596" width="8.7109375" style="614" customWidth="1"/>
    <col min="3597" max="3597" width="7.42578125" style="614" customWidth="1"/>
    <col min="3598" max="3598" width="8.5703125" style="614" customWidth="1"/>
    <col min="3599" max="3599" width="8.7109375" style="614" customWidth="1"/>
    <col min="3600" max="3600" width="8.5703125" style="614" customWidth="1"/>
    <col min="3601" max="3601" width="7.85546875" style="614" customWidth="1"/>
    <col min="3602" max="3602" width="8.5703125" style="614" customWidth="1"/>
    <col min="3603" max="3604" width="10.5703125" style="614" customWidth="1"/>
    <col min="3605" max="3605" width="11.140625" style="614" customWidth="1"/>
    <col min="3606" max="3606" width="10.7109375" style="614" bestFit="1" customWidth="1"/>
    <col min="3607" max="3841" width="9.140625" style="614"/>
    <col min="3842" max="3842" width="16.5703125" style="614" customWidth="1"/>
    <col min="3843" max="3843" width="9.7109375" style="614" customWidth="1"/>
    <col min="3844" max="3844" width="8.140625" style="614" customWidth="1"/>
    <col min="3845" max="3845" width="7.42578125" style="614" customWidth="1"/>
    <col min="3846" max="3846" width="9.140625" style="614" customWidth="1"/>
    <col min="3847" max="3847" width="9.5703125" style="614" customWidth="1"/>
    <col min="3848" max="3848" width="8.140625" style="614" customWidth="1"/>
    <col min="3849" max="3849" width="6.85546875" style="614" customWidth="1"/>
    <col min="3850" max="3850" width="9.28515625" style="614" customWidth="1"/>
    <col min="3851" max="3851" width="10.5703125" style="614" customWidth="1"/>
    <col min="3852" max="3852" width="8.7109375" style="614" customWidth="1"/>
    <col min="3853" max="3853" width="7.42578125" style="614" customWidth="1"/>
    <col min="3854" max="3854" width="8.5703125" style="614" customWidth="1"/>
    <col min="3855" max="3855" width="8.7109375" style="614" customWidth="1"/>
    <col min="3856" max="3856" width="8.5703125" style="614" customWidth="1"/>
    <col min="3857" max="3857" width="7.85546875" style="614" customWidth="1"/>
    <col min="3858" max="3858" width="8.5703125" style="614" customWidth="1"/>
    <col min="3859" max="3860" width="10.5703125" style="614" customWidth="1"/>
    <col min="3861" max="3861" width="11.140625" style="614" customWidth="1"/>
    <col min="3862" max="3862" width="10.7109375" style="614" bestFit="1" customWidth="1"/>
    <col min="3863" max="4097" width="9.140625" style="614"/>
    <col min="4098" max="4098" width="16.5703125" style="614" customWidth="1"/>
    <col min="4099" max="4099" width="9.7109375" style="614" customWidth="1"/>
    <col min="4100" max="4100" width="8.140625" style="614" customWidth="1"/>
    <col min="4101" max="4101" width="7.42578125" style="614" customWidth="1"/>
    <col min="4102" max="4102" width="9.140625" style="614" customWidth="1"/>
    <col min="4103" max="4103" width="9.5703125" style="614" customWidth="1"/>
    <col min="4104" max="4104" width="8.140625" style="614" customWidth="1"/>
    <col min="4105" max="4105" width="6.85546875" style="614" customWidth="1"/>
    <col min="4106" max="4106" width="9.28515625" style="614" customWidth="1"/>
    <col min="4107" max="4107" width="10.5703125" style="614" customWidth="1"/>
    <col min="4108" max="4108" width="8.7109375" style="614" customWidth="1"/>
    <col min="4109" max="4109" width="7.42578125" style="614" customWidth="1"/>
    <col min="4110" max="4110" width="8.5703125" style="614" customWidth="1"/>
    <col min="4111" max="4111" width="8.7109375" style="614" customWidth="1"/>
    <col min="4112" max="4112" width="8.5703125" style="614" customWidth="1"/>
    <col min="4113" max="4113" width="7.85546875" style="614" customWidth="1"/>
    <col min="4114" max="4114" width="8.5703125" style="614" customWidth="1"/>
    <col min="4115" max="4116" width="10.5703125" style="614" customWidth="1"/>
    <col min="4117" max="4117" width="11.140625" style="614" customWidth="1"/>
    <col min="4118" max="4118" width="10.7109375" style="614" bestFit="1" customWidth="1"/>
    <col min="4119" max="4353" width="9.140625" style="614"/>
    <col min="4354" max="4354" width="16.5703125" style="614" customWidth="1"/>
    <col min="4355" max="4355" width="9.7109375" style="614" customWidth="1"/>
    <col min="4356" max="4356" width="8.140625" style="614" customWidth="1"/>
    <col min="4357" max="4357" width="7.42578125" style="614" customWidth="1"/>
    <col min="4358" max="4358" width="9.140625" style="614" customWidth="1"/>
    <col min="4359" max="4359" width="9.5703125" style="614" customWidth="1"/>
    <col min="4360" max="4360" width="8.140625" style="614" customWidth="1"/>
    <col min="4361" max="4361" width="6.85546875" style="614" customWidth="1"/>
    <col min="4362" max="4362" width="9.28515625" style="614" customWidth="1"/>
    <col min="4363" max="4363" width="10.5703125" style="614" customWidth="1"/>
    <col min="4364" max="4364" width="8.7109375" style="614" customWidth="1"/>
    <col min="4365" max="4365" width="7.42578125" style="614" customWidth="1"/>
    <col min="4366" max="4366" width="8.5703125" style="614" customWidth="1"/>
    <col min="4367" max="4367" width="8.7109375" style="614" customWidth="1"/>
    <col min="4368" max="4368" width="8.5703125" style="614" customWidth="1"/>
    <col min="4369" max="4369" width="7.85546875" style="614" customWidth="1"/>
    <col min="4370" max="4370" width="8.5703125" style="614" customWidth="1"/>
    <col min="4371" max="4372" width="10.5703125" style="614" customWidth="1"/>
    <col min="4373" max="4373" width="11.140625" style="614" customWidth="1"/>
    <col min="4374" max="4374" width="10.7109375" style="614" bestFit="1" customWidth="1"/>
    <col min="4375" max="4609" width="9.140625" style="614"/>
    <col min="4610" max="4610" width="16.5703125" style="614" customWidth="1"/>
    <col min="4611" max="4611" width="9.7109375" style="614" customWidth="1"/>
    <col min="4612" max="4612" width="8.140625" style="614" customWidth="1"/>
    <col min="4613" max="4613" width="7.42578125" style="614" customWidth="1"/>
    <col min="4614" max="4614" width="9.140625" style="614" customWidth="1"/>
    <col min="4615" max="4615" width="9.5703125" style="614" customWidth="1"/>
    <col min="4616" max="4616" width="8.140625" style="614" customWidth="1"/>
    <col min="4617" max="4617" width="6.85546875" style="614" customWidth="1"/>
    <col min="4618" max="4618" width="9.28515625" style="614" customWidth="1"/>
    <col min="4619" max="4619" width="10.5703125" style="614" customWidth="1"/>
    <col min="4620" max="4620" width="8.7109375" style="614" customWidth="1"/>
    <col min="4621" max="4621" width="7.42578125" style="614" customWidth="1"/>
    <col min="4622" max="4622" width="8.5703125" style="614" customWidth="1"/>
    <col min="4623" max="4623" width="8.7109375" style="614" customWidth="1"/>
    <col min="4624" max="4624" width="8.5703125" style="614" customWidth="1"/>
    <col min="4625" max="4625" width="7.85546875" style="614" customWidth="1"/>
    <col min="4626" max="4626" width="8.5703125" style="614" customWidth="1"/>
    <col min="4627" max="4628" width="10.5703125" style="614" customWidth="1"/>
    <col min="4629" max="4629" width="11.140625" style="614" customWidth="1"/>
    <col min="4630" max="4630" width="10.7109375" style="614" bestFit="1" customWidth="1"/>
    <col min="4631" max="4865" width="9.140625" style="614"/>
    <col min="4866" max="4866" width="16.5703125" style="614" customWidth="1"/>
    <col min="4867" max="4867" width="9.7109375" style="614" customWidth="1"/>
    <col min="4868" max="4868" width="8.140625" style="614" customWidth="1"/>
    <col min="4869" max="4869" width="7.42578125" style="614" customWidth="1"/>
    <col min="4870" max="4870" width="9.140625" style="614" customWidth="1"/>
    <col min="4871" max="4871" width="9.5703125" style="614" customWidth="1"/>
    <col min="4872" max="4872" width="8.140625" style="614" customWidth="1"/>
    <col min="4873" max="4873" width="6.85546875" style="614" customWidth="1"/>
    <col min="4874" max="4874" width="9.28515625" style="614" customWidth="1"/>
    <col min="4875" max="4875" width="10.5703125" style="614" customWidth="1"/>
    <col min="4876" max="4876" width="8.7109375" style="614" customWidth="1"/>
    <col min="4877" max="4877" width="7.42578125" style="614" customWidth="1"/>
    <col min="4878" max="4878" width="8.5703125" style="614" customWidth="1"/>
    <col min="4879" max="4879" width="8.7109375" style="614" customWidth="1"/>
    <col min="4880" max="4880" width="8.5703125" style="614" customWidth="1"/>
    <col min="4881" max="4881" width="7.85546875" style="614" customWidth="1"/>
    <col min="4882" max="4882" width="8.5703125" style="614" customWidth="1"/>
    <col min="4883" max="4884" width="10.5703125" style="614" customWidth="1"/>
    <col min="4885" max="4885" width="11.140625" style="614" customWidth="1"/>
    <col min="4886" max="4886" width="10.7109375" style="614" bestFit="1" customWidth="1"/>
    <col min="4887" max="5121" width="9.140625" style="614"/>
    <col min="5122" max="5122" width="16.5703125" style="614" customWidth="1"/>
    <col min="5123" max="5123" width="9.7109375" style="614" customWidth="1"/>
    <col min="5124" max="5124" width="8.140625" style="614" customWidth="1"/>
    <col min="5125" max="5125" width="7.42578125" style="614" customWidth="1"/>
    <col min="5126" max="5126" width="9.140625" style="614" customWidth="1"/>
    <col min="5127" max="5127" width="9.5703125" style="614" customWidth="1"/>
    <col min="5128" max="5128" width="8.140625" style="614" customWidth="1"/>
    <col min="5129" max="5129" width="6.85546875" style="614" customWidth="1"/>
    <col min="5130" max="5130" width="9.28515625" style="614" customWidth="1"/>
    <col min="5131" max="5131" width="10.5703125" style="614" customWidth="1"/>
    <col min="5132" max="5132" width="8.7109375" style="614" customWidth="1"/>
    <col min="5133" max="5133" width="7.42578125" style="614" customWidth="1"/>
    <col min="5134" max="5134" width="8.5703125" style="614" customWidth="1"/>
    <col min="5135" max="5135" width="8.7109375" style="614" customWidth="1"/>
    <col min="5136" max="5136" width="8.5703125" style="614" customWidth="1"/>
    <col min="5137" max="5137" width="7.85546875" style="614" customWidth="1"/>
    <col min="5138" max="5138" width="8.5703125" style="614" customWidth="1"/>
    <col min="5139" max="5140" width="10.5703125" style="614" customWidth="1"/>
    <col min="5141" max="5141" width="11.140625" style="614" customWidth="1"/>
    <col min="5142" max="5142" width="10.7109375" style="614" bestFit="1" customWidth="1"/>
    <col min="5143" max="5377" width="9.140625" style="614"/>
    <col min="5378" max="5378" width="16.5703125" style="614" customWidth="1"/>
    <col min="5379" max="5379" width="9.7109375" style="614" customWidth="1"/>
    <col min="5380" max="5380" width="8.140625" style="614" customWidth="1"/>
    <col min="5381" max="5381" width="7.42578125" style="614" customWidth="1"/>
    <col min="5382" max="5382" width="9.140625" style="614" customWidth="1"/>
    <col min="5383" max="5383" width="9.5703125" style="614" customWidth="1"/>
    <col min="5384" max="5384" width="8.140625" style="614" customWidth="1"/>
    <col min="5385" max="5385" width="6.85546875" style="614" customWidth="1"/>
    <col min="5386" max="5386" width="9.28515625" style="614" customWidth="1"/>
    <col min="5387" max="5387" width="10.5703125" style="614" customWidth="1"/>
    <col min="5388" max="5388" width="8.7109375" style="614" customWidth="1"/>
    <col min="5389" max="5389" width="7.42578125" style="614" customWidth="1"/>
    <col min="5390" max="5390" width="8.5703125" style="614" customWidth="1"/>
    <col min="5391" max="5391" width="8.7109375" style="614" customWidth="1"/>
    <col min="5392" max="5392" width="8.5703125" style="614" customWidth="1"/>
    <col min="5393" max="5393" width="7.85546875" style="614" customWidth="1"/>
    <col min="5394" max="5394" width="8.5703125" style="614" customWidth="1"/>
    <col min="5395" max="5396" width="10.5703125" style="614" customWidth="1"/>
    <col min="5397" max="5397" width="11.140625" style="614" customWidth="1"/>
    <col min="5398" max="5398" width="10.7109375" style="614" bestFit="1" customWidth="1"/>
    <col min="5399" max="5633" width="9.140625" style="614"/>
    <col min="5634" max="5634" width="16.5703125" style="614" customWidth="1"/>
    <col min="5635" max="5635" width="9.7109375" style="614" customWidth="1"/>
    <col min="5636" max="5636" width="8.140625" style="614" customWidth="1"/>
    <col min="5637" max="5637" width="7.42578125" style="614" customWidth="1"/>
    <col min="5638" max="5638" width="9.140625" style="614" customWidth="1"/>
    <col min="5639" max="5639" width="9.5703125" style="614" customWidth="1"/>
    <col min="5640" max="5640" width="8.140625" style="614" customWidth="1"/>
    <col min="5641" max="5641" width="6.85546875" style="614" customWidth="1"/>
    <col min="5642" max="5642" width="9.28515625" style="614" customWidth="1"/>
    <col min="5643" max="5643" width="10.5703125" style="614" customWidth="1"/>
    <col min="5644" max="5644" width="8.7109375" style="614" customWidth="1"/>
    <col min="5645" max="5645" width="7.42578125" style="614" customWidth="1"/>
    <col min="5646" max="5646" width="8.5703125" style="614" customWidth="1"/>
    <col min="5647" max="5647" width="8.7109375" style="614" customWidth="1"/>
    <col min="5648" max="5648" width="8.5703125" style="614" customWidth="1"/>
    <col min="5649" max="5649" width="7.85546875" style="614" customWidth="1"/>
    <col min="5650" max="5650" width="8.5703125" style="614" customWidth="1"/>
    <col min="5651" max="5652" width="10.5703125" style="614" customWidth="1"/>
    <col min="5653" max="5653" width="11.140625" style="614" customWidth="1"/>
    <col min="5654" max="5654" width="10.7109375" style="614" bestFit="1" customWidth="1"/>
    <col min="5655" max="5889" width="9.140625" style="614"/>
    <col min="5890" max="5890" width="16.5703125" style="614" customWidth="1"/>
    <col min="5891" max="5891" width="9.7109375" style="614" customWidth="1"/>
    <col min="5892" max="5892" width="8.140625" style="614" customWidth="1"/>
    <col min="5893" max="5893" width="7.42578125" style="614" customWidth="1"/>
    <col min="5894" max="5894" width="9.140625" style="614" customWidth="1"/>
    <col min="5895" max="5895" width="9.5703125" style="614" customWidth="1"/>
    <col min="5896" max="5896" width="8.140625" style="614" customWidth="1"/>
    <col min="5897" max="5897" width="6.85546875" style="614" customWidth="1"/>
    <col min="5898" max="5898" width="9.28515625" style="614" customWidth="1"/>
    <col min="5899" max="5899" width="10.5703125" style="614" customWidth="1"/>
    <col min="5900" max="5900" width="8.7109375" style="614" customWidth="1"/>
    <col min="5901" max="5901" width="7.42578125" style="614" customWidth="1"/>
    <col min="5902" max="5902" width="8.5703125" style="614" customWidth="1"/>
    <col min="5903" max="5903" width="8.7109375" style="614" customWidth="1"/>
    <col min="5904" max="5904" width="8.5703125" style="614" customWidth="1"/>
    <col min="5905" max="5905" width="7.85546875" style="614" customWidth="1"/>
    <col min="5906" max="5906" width="8.5703125" style="614" customWidth="1"/>
    <col min="5907" max="5908" width="10.5703125" style="614" customWidth="1"/>
    <col min="5909" max="5909" width="11.140625" style="614" customWidth="1"/>
    <col min="5910" max="5910" width="10.7109375" style="614" bestFit="1" customWidth="1"/>
    <col min="5911" max="6145" width="9.140625" style="614"/>
    <col min="6146" max="6146" width="16.5703125" style="614" customWidth="1"/>
    <col min="6147" max="6147" width="9.7109375" style="614" customWidth="1"/>
    <col min="6148" max="6148" width="8.140625" style="614" customWidth="1"/>
    <col min="6149" max="6149" width="7.42578125" style="614" customWidth="1"/>
    <col min="6150" max="6150" width="9.140625" style="614" customWidth="1"/>
    <col min="6151" max="6151" width="9.5703125" style="614" customWidth="1"/>
    <col min="6152" max="6152" width="8.140625" style="614" customWidth="1"/>
    <col min="6153" max="6153" width="6.85546875" style="614" customWidth="1"/>
    <col min="6154" max="6154" width="9.28515625" style="614" customWidth="1"/>
    <col min="6155" max="6155" width="10.5703125" style="614" customWidth="1"/>
    <col min="6156" max="6156" width="8.7109375" style="614" customWidth="1"/>
    <col min="6157" max="6157" width="7.42578125" style="614" customWidth="1"/>
    <col min="6158" max="6158" width="8.5703125" style="614" customWidth="1"/>
    <col min="6159" max="6159" width="8.7109375" style="614" customWidth="1"/>
    <col min="6160" max="6160" width="8.5703125" style="614" customWidth="1"/>
    <col min="6161" max="6161" width="7.85546875" style="614" customWidth="1"/>
    <col min="6162" max="6162" width="8.5703125" style="614" customWidth="1"/>
    <col min="6163" max="6164" width="10.5703125" style="614" customWidth="1"/>
    <col min="6165" max="6165" width="11.140625" style="614" customWidth="1"/>
    <col min="6166" max="6166" width="10.7109375" style="614" bestFit="1" customWidth="1"/>
    <col min="6167" max="6401" width="9.140625" style="614"/>
    <col min="6402" max="6402" width="16.5703125" style="614" customWidth="1"/>
    <col min="6403" max="6403" width="9.7109375" style="614" customWidth="1"/>
    <col min="6404" max="6404" width="8.140625" style="614" customWidth="1"/>
    <col min="6405" max="6405" width="7.42578125" style="614" customWidth="1"/>
    <col min="6406" max="6406" width="9.140625" style="614" customWidth="1"/>
    <col min="6407" max="6407" width="9.5703125" style="614" customWidth="1"/>
    <col min="6408" max="6408" width="8.140625" style="614" customWidth="1"/>
    <col min="6409" max="6409" width="6.85546875" style="614" customWidth="1"/>
    <col min="6410" max="6410" width="9.28515625" style="614" customWidth="1"/>
    <col min="6411" max="6411" width="10.5703125" style="614" customWidth="1"/>
    <col min="6412" max="6412" width="8.7109375" style="614" customWidth="1"/>
    <col min="6413" max="6413" width="7.42578125" style="614" customWidth="1"/>
    <col min="6414" max="6414" width="8.5703125" style="614" customWidth="1"/>
    <col min="6415" max="6415" width="8.7109375" style="614" customWidth="1"/>
    <col min="6416" max="6416" width="8.5703125" style="614" customWidth="1"/>
    <col min="6417" max="6417" width="7.85546875" style="614" customWidth="1"/>
    <col min="6418" max="6418" width="8.5703125" style="614" customWidth="1"/>
    <col min="6419" max="6420" width="10.5703125" style="614" customWidth="1"/>
    <col min="6421" max="6421" width="11.140625" style="614" customWidth="1"/>
    <col min="6422" max="6422" width="10.7109375" style="614" bestFit="1" customWidth="1"/>
    <col min="6423" max="6657" width="9.140625" style="614"/>
    <col min="6658" max="6658" width="16.5703125" style="614" customWidth="1"/>
    <col min="6659" max="6659" width="9.7109375" style="614" customWidth="1"/>
    <col min="6660" max="6660" width="8.140625" style="614" customWidth="1"/>
    <col min="6661" max="6661" width="7.42578125" style="614" customWidth="1"/>
    <col min="6662" max="6662" width="9.140625" style="614" customWidth="1"/>
    <col min="6663" max="6663" width="9.5703125" style="614" customWidth="1"/>
    <col min="6664" max="6664" width="8.140625" style="614" customWidth="1"/>
    <col min="6665" max="6665" width="6.85546875" style="614" customWidth="1"/>
    <col min="6666" max="6666" width="9.28515625" style="614" customWidth="1"/>
    <col min="6667" max="6667" width="10.5703125" style="614" customWidth="1"/>
    <col min="6668" max="6668" width="8.7109375" style="614" customWidth="1"/>
    <col min="6669" max="6669" width="7.42578125" style="614" customWidth="1"/>
    <col min="6670" max="6670" width="8.5703125" style="614" customWidth="1"/>
    <col min="6671" max="6671" width="8.7109375" style="614" customWidth="1"/>
    <col min="6672" max="6672" width="8.5703125" style="614" customWidth="1"/>
    <col min="6673" max="6673" width="7.85546875" style="614" customWidth="1"/>
    <col min="6674" max="6674" width="8.5703125" style="614" customWidth="1"/>
    <col min="6675" max="6676" width="10.5703125" style="614" customWidth="1"/>
    <col min="6677" max="6677" width="11.140625" style="614" customWidth="1"/>
    <col min="6678" max="6678" width="10.7109375" style="614" bestFit="1" customWidth="1"/>
    <col min="6679" max="6913" width="9.140625" style="614"/>
    <col min="6914" max="6914" width="16.5703125" style="614" customWidth="1"/>
    <col min="6915" max="6915" width="9.7109375" style="614" customWidth="1"/>
    <col min="6916" max="6916" width="8.140625" style="614" customWidth="1"/>
    <col min="6917" max="6917" width="7.42578125" style="614" customWidth="1"/>
    <col min="6918" max="6918" width="9.140625" style="614" customWidth="1"/>
    <col min="6919" max="6919" width="9.5703125" style="614" customWidth="1"/>
    <col min="6920" max="6920" width="8.140625" style="614" customWidth="1"/>
    <col min="6921" max="6921" width="6.85546875" style="614" customWidth="1"/>
    <col min="6922" max="6922" width="9.28515625" style="614" customWidth="1"/>
    <col min="6923" max="6923" width="10.5703125" style="614" customWidth="1"/>
    <col min="6924" max="6924" width="8.7109375" style="614" customWidth="1"/>
    <col min="6925" max="6925" width="7.42578125" style="614" customWidth="1"/>
    <col min="6926" max="6926" width="8.5703125" style="614" customWidth="1"/>
    <col min="6927" max="6927" width="8.7109375" style="614" customWidth="1"/>
    <col min="6928" max="6928" width="8.5703125" style="614" customWidth="1"/>
    <col min="6929" max="6929" width="7.85546875" style="614" customWidth="1"/>
    <col min="6930" max="6930" width="8.5703125" style="614" customWidth="1"/>
    <col min="6931" max="6932" width="10.5703125" style="614" customWidth="1"/>
    <col min="6933" max="6933" width="11.140625" style="614" customWidth="1"/>
    <col min="6934" max="6934" width="10.7109375" style="614" bestFit="1" customWidth="1"/>
    <col min="6935" max="7169" width="9.140625" style="614"/>
    <col min="7170" max="7170" width="16.5703125" style="614" customWidth="1"/>
    <col min="7171" max="7171" width="9.7109375" style="614" customWidth="1"/>
    <col min="7172" max="7172" width="8.140625" style="614" customWidth="1"/>
    <col min="7173" max="7173" width="7.42578125" style="614" customWidth="1"/>
    <col min="7174" max="7174" width="9.140625" style="614" customWidth="1"/>
    <col min="7175" max="7175" width="9.5703125" style="614" customWidth="1"/>
    <col min="7176" max="7176" width="8.140625" style="614" customWidth="1"/>
    <col min="7177" max="7177" width="6.85546875" style="614" customWidth="1"/>
    <col min="7178" max="7178" width="9.28515625" style="614" customWidth="1"/>
    <col min="7179" max="7179" width="10.5703125" style="614" customWidth="1"/>
    <col min="7180" max="7180" width="8.7109375" style="614" customWidth="1"/>
    <col min="7181" max="7181" width="7.42578125" style="614" customWidth="1"/>
    <col min="7182" max="7182" width="8.5703125" style="614" customWidth="1"/>
    <col min="7183" max="7183" width="8.7109375" style="614" customWidth="1"/>
    <col min="7184" max="7184" width="8.5703125" style="614" customWidth="1"/>
    <col min="7185" max="7185" width="7.85546875" style="614" customWidth="1"/>
    <col min="7186" max="7186" width="8.5703125" style="614" customWidth="1"/>
    <col min="7187" max="7188" width="10.5703125" style="614" customWidth="1"/>
    <col min="7189" max="7189" width="11.140625" style="614" customWidth="1"/>
    <col min="7190" max="7190" width="10.7109375" style="614" bestFit="1" customWidth="1"/>
    <col min="7191" max="7425" width="9.140625" style="614"/>
    <col min="7426" max="7426" width="16.5703125" style="614" customWidth="1"/>
    <col min="7427" max="7427" width="9.7109375" style="614" customWidth="1"/>
    <col min="7428" max="7428" width="8.140625" style="614" customWidth="1"/>
    <col min="7429" max="7429" width="7.42578125" style="614" customWidth="1"/>
    <col min="7430" max="7430" width="9.140625" style="614" customWidth="1"/>
    <col min="7431" max="7431" width="9.5703125" style="614" customWidth="1"/>
    <col min="7432" max="7432" width="8.140625" style="614" customWidth="1"/>
    <col min="7433" max="7433" width="6.85546875" style="614" customWidth="1"/>
    <col min="7434" max="7434" width="9.28515625" style="614" customWidth="1"/>
    <col min="7435" max="7435" width="10.5703125" style="614" customWidth="1"/>
    <col min="7436" max="7436" width="8.7109375" style="614" customWidth="1"/>
    <col min="7437" max="7437" width="7.42578125" style="614" customWidth="1"/>
    <col min="7438" max="7438" width="8.5703125" style="614" customWidth="1"/>
    <col min="7439" max="7439" width="8.7109375" style="614" customWidth="1"/>
    <col min="7440" max="7440" width="8.5703125" style="614" customWidth="1"/>
    <col min="7441" max="7441" width="7.85546875" style="614" customWidth="1"/>
    <col min="7442" max="7442" width="8.5703125" style="614" customWidth="1"/>
    <col min="7443" max="7444" width="10.5703125" style="614" customWidth="1"/>
    <col min="7445" max="7445" width="11.140625" style="614" customWidth="1"/>
    <col min="7446" max="7446" width="10.7109375" style="614" bestFit="1" customWidth="1"/>
    <col min="7447" max="7681" width="9.140625" style="614"/>
    <col min="7682" max="7682" width="16.5703125" style="614" customWidth="1"/>
    <col min="7683" max="7683" width="9.7109375" style="614" customWidth="1"/>
    <col min="7684" max="7684" width="8.140625" style="614" customWidth="1"/>
    <col min="7685" max="7685" width="7.42578125" style="614" customWidth="1"/>
    <col min="7686" max="7686" width="9.140625" style="614" customWidth="1"/>
    <col min="7687" max="7687" width="9.5703125" style="614" customWidth="1"/>
    <col min="7688" max="7688" width="8.140625" style="614" customWidth="1"/>
    <col min="7689" max="7689" width="6.85546875" style="614" customWidth="1"/>
    <col min="7690" max="7690" width="9.28515625" style="614" customWidth="1"/>
    <col min="7691" max="7691" width="10.5703125" style="614" customWidth="1"/>
    <col min="7692" max="7692" width="8.7109375" style="614" customWidth="1"/>
    <col min="7693" max="7693" width="7.42578125" style="614" customWidth="1"/>
    <col min="7694" max="7694" width="8.5703125" style="614" customWidth="1"/>
    <col min="7695" max="7695" width="8.7109375" style="614" customWidth="1"/>
    <col min="7696" max="7696" width="8.5703125" style="614" customWidth="1"/>
    <col min="7697" max="7697" width="7.85546875" style="614" customWidth="1"/>
    <col min="7698" max="7698" width="8.5703125" style="614" customWidth="1"/>
    <col min="7699" max="7700" width="10.5703125" style="614" customWidth="1"/>
    <col min="7701" max="7701" width="11.140625" style="614" customWidth="1"/>
    <col min="7702" max="7702" width="10.7109375" style="614" bestFit="1" customWidth="1"/>
    <col min="7703" max="7937" width="9.140625" style="614"/>
    <col min="7938" max="7938" width="16.5703125" style="614" customWidth="1"/>
    <col min="7939" max="7939" width="9.7109375" style="614" customWidth="1"/>
    <col min="7940" max="7940" width="8.140625" style="614" customWidth="1"/>
    <col min="7941" max="7941" width="7.42578125" style="614" customWidth="1"/>
    <col min="7942" max="7942" width="9.140625" style="614" customWidth="1"/>
    <col min="7943" max="7943" width="9.5703125" style="614" customWidth="1"/>
    <col min="7944" max="7944" width="8.140625" style="614" customWidth="1"/>
    <col min="7945" max="7945" width="6.85546875" style="614" customWidth="1"/>
    <col min="7946" max="7946" width="9.28515625" style="614" customWidth="1"/>
    <col min="7947" max="7947" width="10.5703125" style="614" customWidth="1"/>
    <col min="7948" max="7948" width="8.7109375" style="614" customWidth="1"/>
    <col min="7949" max="7949" width="7.42578125" style="614" customWidth="1"/>
    <col min="7950" max="7950" width="8.5703125" style="614" customWidth="1"/>
    <col min="7951" max="7951" width="8.7109375" style="614" customWidth="1"/>
    <col min="7952" max="7952" width="8.5703125" style="614" customWidth="1"/>
    <col min="7953" max="7953" width="7.85546875" style="614" customWidth="1"/>
    <col min="7954" max="7954" width="8.5703125" style="614" customWidth="1"/>
    <col min="7955" max="7956" width="10.5703125" style="614" customWidth="1"/>
    <col min="7957" max="7957" width="11.140625" style="614" customWidth="1"/>
    <col min="7958" max="7958" width="10.7109375" style="614" bestFit="1" customWidth="1"/>
    <col min="7959" max="8193" width="9.140625" style="614"/>
    <col min="8194" max="8194" width="16.5703125" style="614" customWidth="1"/>
    <col min="8195" max="8195" width="9.7109375" style="614" customWidth="1"/>
    <col min="8196" max="8196" width="8.140625" style="614" customWidth="1"/>
    <col min="8197" max="8197" width="7.42578125" style="614" customWidth="1"/>
    <col min="8198" max="8198" width="9.140625" style="614" customWidth="1"/>
    <col min="8199" max="8199" width="9.5703125" style="614" customWidth="1"/>
    <col min="8200" max="8200" width="8.140625" style="614" customWidth="1"/>
    <col min="8201" max="8201" width="6.85546875" style="614" customWidth="1"/>
    <col min="8202" max="8202" width="9.28515625" style="614" customWidth="1"/>
    <col min="8203" max="8203" width="10.5703125" style="614" customWidth="1"/>
    <col min="8204" max="8204" width="8.7109375" style="614" customWidth="1"/>
    <col min="8205" max="8205" width="7.42578125" style="614" customWidth="1"/>
    <col min="8206" max="8206" width="8.5703125" style="614" customWidth="1"/>
    <col min="8207" max="8207" width="8.7109375" style="614" customWidth="1"/>
    <col min="8208" max="8208" width="8.5703125" style="614" customWidth="1"/>
    <col min="8209" max="8209" width="7.85546875" style="614" customWidth="1"/>
    <col min="8210" max="8210" width="8.5703125" style="614" customWidth="1"/>
    <col min="8211" max="8212" width="10.5703125" style="614" customWidth="1"/>
    <col min="8213" max="8213" width="11.140625" style="614" customWidth="1"/>
    <col min="8214" max="8214" width="10.7109375" style="614" bestFit="1" customWidth="1"/>
    <col min="8215" max="8449" width="9.140625" style="614"/>
    <col min="8450" max="8450" width="16.5703125" style="614" customWidth="1"/>
    <col min="8451" max="8451" width="9.7109375" style="614" customWidth="1"/>
    <col min="8452" max="8452" width="8.140625" style="614" customWidth="1"/>
    <col min="8453" max="8453" width="7.42578125" style="614" customWidth="1"/>
    <col min="8454" max="8454" width="9.140625" style="614" customWidth="1"/>
    <col min="8455" max="8455" width="9.5703125" style="614" customWidth="1"/>
    <col min="8456" max="8456" width="8.140625" style="614" customWidth="1"/>
    <col min="8457" max="8457" width="6.85546875" style="614" customWidth="1"/>
    <col min="8458" max="8458" width="9.28515625" style="614" customWidth="1"/>
    <col min="8459" max="8459" width="10.5703125" style="614" customWidth="1"/>
    <col min="8460" max="8460" width="8.7109375" style="614" customWidth="1"/>
    <col min="8461" max="8461" width="7.42578125" style="614" customWidth="1"/>
    <col min="8462" max="8462" width="8.5703125" style="614" customWidth="1"/>
    <col min="8463" max="8463" width="8.7109375" style="614" customWidth="1"/>
    <col min="8464" max="8464" width="8.5703125" style="614" customWidth="1"/>
    <col min="8465" max="8465" width="7.85546875" style="614" customWidth="1"/>
    <col min="8466" max="8466" width="8.5703125" style="614" customWidth="1"/>
    <col min="8467" max="8468" width="10.5703125" style="614" customWidth="1"/>
    <col min="8469" max="8469" width="11.140625" style="614" customWidth="1"/>
    <col min="8470" max="8470" width="10.7109375" style="614" bestFit="1" customWidth="1"/>
    <col min="8471" max="8705" width="9.140625" style="614"/>
    <col min="8706" max="8706" width="16.5703125" style="614" customWidth="1"/>
    <col min="8707" max="8707" width="9.7109375" style="614" customWidth="1"/>
    <col min="8708" max="8708" width="8.140625" style="614" customWidth="1"/>
    <col min="8709" max="8709" width="7.42578125" style="614" customWidth="1"/>
    <col min="8710" max="8710" width="9.140625" style="614" customWidth="1"/>
    <col min="8711" max="8711" width="9.5703125" style="614" customWidth="1"/>
    <col min="8712" max="8712" width="8.140625" style="614" customWidth="1"/>
    <col min="8713" max="8713" width="6.85546875" style="614" customWidth="1"/>
    <col min="8714" max="8714" width="9.28515625" style="614" customWidth="1"/>
    <col min="8715" max="8715" width="10.5703125" style="614" customWidth="1"/>
    <col min="8716" max="8716" width="8.7109375" style="614" customWidth="1"/>
    <col min="8717" max="8717" width="7.42578125" style="614" customWidth="1"/>
    <col min="8718" max="8718" width="8.5703125" style="614" customWidth="1"/>
    <col min="8719" max="8719" width="8.7109375" style="614" customWidth="1"/>
    <col min="8720" max="8720" width="8.5703125" style="614" customWidth="1"/>
    <col min="8721" max="8721" width="7.85546875" style="614" customWidth="1"/>
    <col min="8722" max="8722" width="8.5703125" style="614" customWidth="1"/>
    <col min="8723" max="8724" width="10.5703125" style="614" customWidth="1"/>
    <col min="8725" max="8725" width="11.140625" style="614" customWidth="1"/>
    <col min="8726" max="8726" width="10.7109375" style="614" bestFit="1" customWidth="1"/>
    <col min="8727" max="8961" width="9.140625" style="614"/>
    <col min="8962" max="8962" width="16.5703125" style="614" customWidth="1"/>
    <col min="8963" max="8963" width="9.7109375" style="614" customWidth="1"/>
    <col min="8964" max="8964" width="8.140625" style="614" customWidth="1"/>
    <col min="8965" max="8965" width="7.42578125" style="614" customWidth="1"/>
    <col min="8966" max="8966" width="9.140625" style="614" customWidth="1"/>
    <col min="8967" max="8967" width="9.5703125" style="614" customWidth="1"/>
    <col min="8968" max="8968" width="8.140625" style="614" customWidth="1"/>
    <col min="8969" max="8969" width="6.85546875" style="614" customWidth="1"/>
    <col min="8970" max="8970" width="9.28515625" style="614" customWidth="1"/>
    <col min="8971" max="8971" width="10.5703125" style="614" customWidth="1"/>
    <col min="8972" max="8972" width="8.7109375" style="614" customWidth="1"/>
    <col min="8973" max="8973" width="7.42578125" style="614" customWidth="1"/>
    <col min="8974" max="8974" width="8.5703125" style="614" customWidth="1"/>
    <col min="8975" max="8975" width="8.7109375" style="614" customWidth="1"/>
    <col min="8976" max="8976" width="8.5703125" style="614" customWidth="1"/>
    <col min="8977" max="8977" width="7.85546875" style="614" customWidth="1"/>
    <col min="8978" max="8978" width="8.5703125" style="614" customWidth="1"/>
    <col min="8979" max="8980" width="10.5703125" style="614" customWidth="1"/>
    <col min="8981" max="8981" width="11.140625" style="614" customWidth="1"/>
    <col min="8982" max="8982" width="10.7109375" style="614" bestFit="1" customWidth="1"/>
    <col min="8983" max="9217" width="9.140625" style="614"/>
    <col min="9218" max="9218" width="16.5703125" style="614" customWidth="1"/>
    <col min="9219" max="9219" width="9.7109375" style="614" customWidth="1"/>
    <col min="9220" max="9220" width="8.140625" style="614" customWidth="1"/>
    <col min="9221" max="9221" width="7.42578125" style="614" customWidth="1"/>
    <col min="9222" max="9222" width="9.140625" style="614" customWidth="1"/>
    <col min="9223" max="9223" width="9.5703125" style="614" customWidth="1"/>
    <col min="9224" max="9224" width="8.140625" style="614" customWidth="1"/>
    <col min="9225" max="9225" width="6.85546875" style="614" customWidth="1"/>
    <col min="9226" max="9226" width="9.28515625" style="614" customWidth="1"/>
    <col min="9227" max="9227" width="10.5703125" style="614" customWidth="1"/>
    <col min="9228" max="9228" width="8.7109375" style="614" customWidth="1"/>
    <col min="9229" max="9229" width="7.42578125" style="614" customWidth="1"/>
    <col min="9230" max="9230" width="8.5703125" style="614" customWidth="1"/>
    <col min="9231" max="9231" width="8.7109375" style="614" customWidth="1"/>
    <col min="9232" max="9232" width="8.5703125" style="614" customWidth="1"/>
    <col min="9233" max="9233" width="7.85546875" style="614" customWidth="1"/>
    <col min="9234" max="9234" width="8.5703125" style="614" customWidth="1"/>
    <col min="9235" max="9236" width="10.5703125" style="614" customWidth="1"/>
    <col min="9237" max="9237" width="11.140625" style="614" customWidth="1"/>
    <col min="9238" max="9238" width="10.7109375" style="614" bestFit="1" customWidth="1"/>
    <col min="9239" max="9473" width="9.140625" style="614"/>
    <col min="9474" max="9474" width="16.5703125" style="614" customWidth="1"/>
    <col min="9475" max="9475" width="9.7109375" style="614" customWidth="1"/>
    <col min="9476" max="9476" width="8.140625" style="614" customWidth="1"/>
    <col min="9477" max="9477" width="7.42578125" style="614" customWidth="1"/>
    <col min="9478" max="9478" width="9.140625" style="614" customWidth="1"/>
    <col min="9479" max="9479" width="9.5703125" style="614" customWidth="1"/>
    <col min="9480" max="9480" width="8.140625" style="614" customWidth="1"/>
    <col min="9481" max="9481" width="6.85546875" style="614" customWidth="1"/>
    <col min="9482" max="9482" width="9.28515625" style="614" customWidth="1"/>
    <col min="9483" max="9483" width="10.5703125" style="614" customWidth="1"/>
    <col min="9484" max="9484" width="8.7109375" style="614" customWidth="1"/>
    <col min="9485" max="9485" width="7.42578125" style="614" customWidth="1"/>
    <col min="9486" max="9486" width="8.5703125" style="614" customWidth="1"/>
    <col min="9487" max="9487" width="8.7109375" style="614" customWidth="1"/>
    <col min="9488" max="9488" width="8.5703125" style="614" customWidth="1"/>
    <col min="9489" max="9489" width="7.85546875" style="614" customWidth="1"/>
    <col min="9490" max="9490" width="8.5703125" style="614" customWidth="1"/>
    <col min="9491" max="9492" width="10.5703125" style="614" customWidth="1"/>
    <col min="9493" max="9493" width="11.140625" style="614" customWidth="1"/>
    <col min="9494" max="9494" width="10.7109375" style="614" bestFit="1" customWidth="1"/>
    <col min="9495" max="9729" width="9.140625" style="614"/>
    <col min="9730" max="9730" width="16.5703125" style="614" customWidth="1"/>
    <col min="9731" max="9731" width="9.7109375" style="614" customWidth="1"/>
    <col min="9732" max="9732" width="8.140625" style="614" customWidth="1"/>
    <col min="9733" max="9733" width="7.42578125" style="614" customWidth="1"/>
    <col min="9734" max="9734" width="9.140625" style="614" customWidth="1"/>
    <col min="9735" max="9735" width="9.5703125" style="614" customWidth="1"/>
    <col min="9736" max="9736" width="8.140625" style="614" customWidth="1"/>
    <col min="9737" max="9737" width="6.85546875" style="614" customWidth="1"/>
    <col min="9738" max="9738" width="9.28515625" style="614" customWidth="1"/>
    <col min="9739" max="9739" width="10.5703125" style="614" customWidth="1"/>
    <col min="9740" max="9740" width="8.7109375" style="614" customWidth="1"/>
    <col min="9741" max="9741" width="7.42578125" style="614" customWidth="1"/>
    <col min="9742" max="9742" width="8.5703125" style="614" customWidth="1"/>
    <col min="9743" max="9743" width="8.7109375" style="614" customWidth="1"/>
    <col min="9744" max="9744" width="8.5703125" style="614" customWidth="1"/>
    <col min="9745" max="9745" width="7.85546875" style="614" customWidth="1"/>
    <col min="9746" max="9746" width="8.5703125" style="614" customWidth="1"/>
    <col min="9747" max="9748" width="10.5703125" style="614" customWidth="1"/>
    <col min="9749" max="9749" width="11.140625" style="614" customWidth="1"/>
    <col min="9750" max="9750" width="10.7109375" style="614" bestFit="1" customWidth="1"/>
    <col min="9751" max="9985" width="9.140625" style="614"/>
    <col min="9986" max="9986" width="16.5703125" style="614" customWidth="1"/>
    <col min="9987" max="9987" width="9.7109375" style="614" customWidth="1"/>
    <col min="9988" max="9988" width="8.140625" style="614" customWidth="1"/>
    <col min="9989" max="9989" width="7.42578125" style="614" customWidth="1"/>
    <col min="9990" max="9990" width="9.140625" style="614" customWidth="1"/>
    <col min="9991" max="9991" width="9.5703125" style="614" customWidth="1"/>
    <col min="9992" max="9992" width="8.140625" style="614" customWidth="1"/>
    <col min="9993" max="9993" width="6.85546875" style="614" customWidth="1"/>
    <col min="9994" max="9994" width="9.28515625" style="614" customWidth="1"/>
    <col min="9995" max="9995" width="10.5703125" style="614" customWidth="1"/>
    <col min="9996" max="9996" width="8.7109375" style="614" customWidth="1"/>
    <col min="9997" max="9997" width="7.42578125" style="614" customWidth="1"/>
    <col min="9998" max="9998" width="8.5703125" style="614" customWidth="1"/>
    <col min="9999" max="9999" width="8.7109375" style="614" customWidth="1"/>
    <col min="10000" max="10000" width="8.5703125" style="614" customWidth="1"/>
    <col min="10001" max="10001" width="7.85546875" style="614" customWidth="1"/>
    <col min="10002" max="10002" width="8.5703125" style="614" customWidth="1"/>
    <col min="10003" max="10004" width="10.5703125" style="614" customWidth="1"/>
    <col min="10005" max="10005" width="11.140625" style="614" customWidth="1"/>
    <col min="10006" max="10006" width="10.7109375" style="614" bestFit="1" customWidth="1"/>
    <col min="10007" max="10241" width="9.140625" style="614"/>
    <col min="10242" max="10242" width="16.5703125" style="614" customWidth="1"/>
    <col min="10243" max="10243" width="9.7109375" style="614" customWidth="1"/>
    <col min="10244" max="10244" width="8.140625" style="614" customWidth="1"/>
    <col min="10245" max="10245" width="7.42578125" style="614" customWidth="1"/>
    <col min="10246" max="10246" width="9.140625" style="614" customWidth="1"/>
    <col min="10247" max="10247" width="9.5703125" style="614" customWidth="1"/>
    <col min="10248" max="10248" width="8.140625" style="614" customWidth="1"/>
    <col min="10249" max="10249" width="6.85546875" style="614" customWidth="1"/>
    <col min="10250" max="10250" width="9.28515625" style="614" customWidth="1"/>
    <col min="10251" max="10251" width="10.5703125" style="614" customWidth="1"/>
    <col min="10252" max="10252" width="8.7109375" style="614" customWidth="1"/>
    <col min="10253" max="10253" width="7.42578125" style="614" customWidth="1"/>
    <col min="10254" max="10254" width="8.5703125" style="614" customWidth="1"/>
    <col min="10255" max="10255" width="8.7109375" style="614" customWidth="1"/>
    <col min="10256" max="10256" width="8.5703125" style="614" customWidth="1"/>
    <col min="10257" max="10257" width="7.85546875" style="614" customWidth="1"/>
    <col min="10258" max="10258" width="8.5703125" style="614" customWidth="1"/>
    <col min="10259" max="10260" width="10.5703125" style="614" customWidth="1"/>
    <col min="10261" max="10261" width="11.140625" style="614" customWidth="1"/>
    <col min="10262" max="10262" width="10.7109375" style="614" bestFit="1" customWidth="1"/>
    <col min="10263" max="10497" width="9.140625" style="614"/>
    <col min="10498" max="10498" width="16.5703125" style="614" customWidth="1"/>
    <col min="10499" max="10499" width="9.7109375" style="614" customWidth="1"/>
    <col min="10500" max="10500" width="8.140625" style="614" customWidth="1"/>
    <col min="10501" max="10501" width="7.42578125" style="614" customWidth="1"/>
    <col min="10502" max="10502" width="9.140625" style="614" customWidth="1"/>
    <col min="10503" max="10503" width="9.5703125" style="614" customWidth="1"/>
    <col min="10504" max="10504" width="8.140625" style="614" customWidth="1"/>
    <col min="10505" max="10505" width="6.85546875" style="614" customWidth="1"/>
    <col min="10506" max="10506" width="9.28515625" style="614" customWidth="1"/>
    <col min="10507" max="10507" width="10.5703125" style="614" customWidth="1"/>
    <col min="10508" max="10508" width="8.7109375" style="614" customWidth="1"/>
    <col min="10509" max="10509" width="7.42578125" style="614" customWidth="1"/>
    <col min="10510" max="10510" width="8.5703125" style="614" customWidth="1"/>
    <col min="10511" max="10511" width="8.7109375" style="614" customWidth="1"/>
    <col min="10512" max="10512" width="8.5703125" style="614" customWidth="1"/>
    <col min="10513" max="10513" width="7.85546875" style="614" customWidth="1"/>
    <col min="10514" max="10514" width="8.5703125" style="614" customWidth="1"/>
    <col min="10515" max="10516" width="10.5703125" style="614" customWidth="1"/>
    <col min="10517" max="10517" width="11.140625" style="614" customWidth="1"/>
    <col min="10518" max="10518" width="10.7109375" style="614" bestFit="1" customWidth="1"/>
    <col min="10519" max="10753" width="9.140625" style="614"/>
    <col min="10754" max="10754" width="16.5703125" style="614" customWidth="1"/>
    <col min="10755" max="10755" width="9.7109375" style="614" customWidth="1"/>
    <col min="10756" max="10756" width="8.140625" style="614" customWidth="1"/>
    <col min="10757" max="10757" width="7.42578125" style="614" customWidth="1"/>
    <col min="10758" max="10758" width="9.140625" style="614" customWidth="1"/>
    <col min="10759" max="10759" width="9.5703125" style="614" customWidth="1"/>
    <col min="10760" max="10760" width="8.140625" style="614" customWidth="1"/>
    <col min="10761" max="10761" width="6.85546875" style="614" customWidth="1"/>
    <col min="10762" max="10762" width="9.28515625" style="614" customWidth="1"/>
    <col min="10763" max="10763" width="10.5703125" style="614" customWidth="1"/>
    <col min="10764" max="10764" width="8.7109375" style="614" customWidth="1"/>
    <col min="10765" max="10765" width="7.42578125" style="614" customWidth="1"/>
    <col min="10766" max="10766" width="8.5703125" style="614" customWidth="1"/>
    <col min="10767" max="10767" width="8.7109375" style="614" customWidth="1"/>
    <col min="10768" max="10768" width="8.5703125" style="614" customWidth="1"/>
    <col min="10769" max="10769" width="7.85546875" style="614" customWidth="1"/>
    <col min="10770" max="10770" width="8.5703125" style="614" customWidth="1"/>
    <col min="10771" max="10772" width="10.5703125" style="614" customWidth="1"/>
    <col min="10773" max="10773" width="11.140625" style="614" customWidth="1"/>
    <col min="10774" max="10774" width="10.7109375" style="614" bestFit="1" customWidth="1"/>
    <col min="10775" max="11009" width="9.140625" style="614"/>
    <col min="11010" max="11010" width="16.5703125" style="614" customWidth="1"/>
    <col min="11011" max="11011" width="9.7109375" style="614" customWidth="1"/>
    <col min="11012" max="11012" width="8.140625" style="614" customWidth="1"/>
    <col min="11013" max="11013" width="7.42578125" style="614" customWidth="1"/>
    <col min="11014" max="11014" width="9.140625" style="614" customWidth="1"/>
    <col min="11015" max="11015" width="9.5703125" style="614" customWidth="1"/>
    <col min="11016" max="11016" width="8.140625" style="614" customWidth="1"/>
    <col min="11017" max="11017" width="6.85546875" style="614" customWidth="1"/>
    <col min="11018" max="11018" width="9.28515625" style="614" customWidth="1"/>
    <col min="11019" max="11019" width="10.5703125" style="614" customWidth="1"/>
    <col min="11020" max="11020" width="8.7109375" style="614" customWidth="1"/>
    <col min="11021" max="11021" width="7.42578125" style="614" customWidth="1"/>
    <col min="11022" max="11022" width="8.5703125" style="614" customWidth="1"/>
    <col min="11023" max="11023" width="8.7109375" style="614" customWidth="1"/>
    <col min="11024" max="11024" width="8.5703125" style="614" customWidth="1"/>
    <col min="11025" max="11025" width="7.85546875" style="614" customWidth="1"/>
    <col min="11026" max="11026" width="8.5703125" style="614" customWidth="1"/>
    <col min="11027" max="11028" width="10.5703125" style="614" customWidth="1"/>
    <col min="11029" max="11029" width="11.140625" style="614" customWidth="1"/>
    <col min="11030" max="11030" width="10.7109375" style="614" bestFit="1" customWidth="1"/>
    <col min="11031" max="11265" width="9.140625" style="614"/>
    <col min="11266" max="11266" width="16.5703125" style="614" customWidth="1"/>
    <col min="11267" max="11267" width="9.7109375" style="614" customWidth="1"/>
    <col min="11268" max="11268" width="8.140625" style="614" customWidth="1"/>
    <col min="11269" max="11269" width="7.42578125" style="614" customWidth="1"/>
    <col min="11270" max="11270" width="9.140625" style="614" customWidth="1"/>
    <col min="11271" max="11271" width="9.5703125" style="614" customWidth="1"/>
    <col min="11272" max="11272" width="8.140625" style="614" customWidth="1"/>
    <col min="11273" max="11273" width="6.85546875" style="614" customWidth="1"/>
    <col min="11274" max="11274" width="9.28515625" style="614" customWidth="1"/>
    <col min="11275" max="11275" width="10.5703125" style="614" customWidth="1"/>
    <col min="11276" max="11276" width="8.7109375" style="614" customWidth="1"/>
    <col min="11277" max="11277" width="7.42578125" style="614" customWidth="1"/>
    <col min="11278" max="11278" width="8.5703125" style="614" customWidth="1"/>
    <col min="11279" max="11279" width="8.7109375" style="614" customWidth="1"/>
    <col min="11280" max="11280" width="8.5703125" style="614" customWidth="1"/>
    <col min="11281" max="11281" width="7.85546875" style="614" customWidth="1"/>
    <col min="11282" max="11282" width="8.5703125" style="614" customWidth="1"/>
    <col min="11283" max="11284" width="10.5703125" style="614" customWidth="1"/>
    <col min="11285" max="11285" width="11.140625" style="614" customWidth="1"/>
    <col min="11286" max="11286" width="10.7109375" style="614" bestFit="1" customWidth="1"/>
    <col min="11287" max="11521" width="9.140625" style="614"/>
    <col min="11522" max="11522" width="16.5703125" style="614" customWidth="1"/>
    <col min="11523" max="11523" width="9.7109375" style="614" customWidth="1"/>
    <col min="11524" max="11524" width="8.140625" style="614" customWidth="1"/>
    <col min="11525" max="11525" width="7.42578125" style="614" customWidth="1"/>
    <col min="11526" max="11526" width="9.140625" style="614" customWidth="1"/>
    <col min="11527" max="11527" width="9.5703125" style="614" customWidth="1"/>
    <col min="11528" max="11528" width="8.140625" style="614" customWidth="1"/>
    <col min="11529" max="11529" width="6.85546875" style="614" customWidth="1"/>
    <col min="11530" max="11530" width="9.28515625" style="614" customWidth="1"/>
    <col min="11531" max="11531" width="10.5703125" style="614" customWidth="1"/>
    <col min="11532" max="11532" width="8.7109375" style="614" customWidth="1"/>
    <col min="11533" max="11533" width="7.42578125" style="614" customWidth="1"/>
    <col min="11534" max="11534" width="8.5703125" style="614" customWidth="1"/>
    <col min="11535" max="11535" width="8.7109375" style="614" customWidth="1"/>
    <col min="11536" max="11536" width="8.5703125" style="614" customWidth="1"/>
    <col min="11537" max="11537" width="7.85546875" style="614" customWidth="1"/>
    <col min="11538" max="11538" width="8.5703125" style="614" customWidth="1"/>
    <col min="11539" max="11540" width="10.5703125" style="614" customWidth="1"/>
    <col min="11541" max="11541" width="11.140625" style="614" customWidth="1"/>
    <col min="11542" max="11542" width="10.7109375" style="614" bestFit="1" customWidth="1"/>
    <col min="11543" max="11777" width="9.140625" style="614"/>
    <col min="11778" max="11778" width="16.5703125" style="614" customWidth="1"/>
    <col min="11779" max="11779" width="9.7109375" style="614" customWidth="1"/>
    <col min="11780" max="11780" width="8.140625" style="614" customWidth="1"/>
    <col min="11781" max="11781" width="7.42578125" style="614" customWidth="1"/>
    <col min="11782" max="11782" width="9.140625" style="614" customWidth="1"/>
    <col min="11783" max="11783" width="9.5703125" style="614" customWidth="1"/>
    <col min="11784" max="11784" width="8.140625" style="614" customWidth="1"/>
    <col min="11785" max="11785" width="6.85546875" style="614" customWidth="1"/>
    <col min="11786" max="11786" width="9.28515625" style="614" customWidth="1"/>
    <col min="11787" max="11787" width="10.5703125" style="614" customWidth="1"/>
    <col min="11788" max="11788" width="8.7109375" style="614" customWidth="1"/>
    <col min="11789" max="11789" width="7.42578125" style="614" customWidth="1"/>
    <col min="11790" max="11790" width="8.5703125" style="614" customWidth="1"/>
    <col min="11791" max="11791" width="8.7109375" style="614" customWidth="1"/>
    <col min="11792" max="11792" width="8.5703125" style="614" customWidth="1"/>
    <col min="11793" max="11793" width="7.85546875" style="614" customWidth="1"/>
    <col min="11794" max="11794" width="8.5703125" style="614" customWidth="1"/>
    <col min="11795" max="11796" width="10.5703125" style="614" customWidth="1"/>
    <col min="11797" max="11797" width="11.140625" style="614" customWidth="1"/>
    <col min="11798" max="11798" width="10.7109375" style="614" bestFit="1" customWidth="1"/>
    <col min="11799" max="12033" width="9.140625" style="614"/>
    <col min="12034" max="12034" width="16.5703125" style="614" customWidth="1"/>
    <col min="12035" max="12035" width="9.7109375" style="614" customWidth="1"/>
    <col min="12036" max="12036" width="8.140625" style="614" customWidth="1"/>
    <col min="12037" max="12037" width="7.42578125" style="614" customWidth="1"/>
    <col min="12038" max="12038" width="9.140625" style="614" customWidth="1"/>
    <col min="12039" max="12039" width="9.5703125" style="614" customWidth="1"/>
    <col min="12040" max="12040" width="8.140625" style="614" customWidth="1"/>
    <col min="12041" max="12041" width="6.85546875" style="614" customWidth="1"/>
    <col min="12042" max="12042" width="9.28515625" style="614" customWidth="1"/>
    <col min="12043" max="12043" width="10.5703125" style="614" customWidth="1"/>
    <col min="12044" max="12044" width="8.7109375" style="614" customWidth="1"/>
    <col min="12045" max="12045" width="7.42578125" style="614" customWidth="1"/>
    <col min="12046" max="12046" width="8.5703125" style="614" customWidth="1"/>
    <col min="12047" max="12047" width="8.7109375" style="614" customWidth="1"/>
    <col min="12048" max="12048" width="8.5703125" style="614" customWidth="1"/>
    <col min="12049" max="12049" width="7.85546875" style="614" customWidth="1"/>
    <col min="12050" max="12050" width="8.5703125" style="614" customWidth="1"/>
    <col min="12051" max="12052" width="10.5703125" style="614" customWidth="1"/>
    <col min="12053" max="12053" width="11.140625" style="614" customWidth="1"/>
    <col min="12054" max="12054" width="10.7109375" style="614" bestFit="1" customWidth="1"/>
    <col min="12055" max="12289" width="9.140625" style="614"/>
    <col min="12290" max="12290" width="16.5703125" style="614" customWidth="1"/>
    <col min="12291" max="12291" width="9.7109375" style="614" customWidth="1"/>
    <col min="12292" max="12292" width="8.140625" style="614" customWidth="1"/>
    <col min="12293" max="12293" width="7.42578125" style="614" customWidth="1"/>
    <col min="12294" max="12294" width="9.140625" style="614" customWidth="1"/>
    <col min="12295" max="12295" width="9.5703125" style="614" customWidth="1"/>
    <col min="12296" max="12296" width="8.140625" style="614" customWidth="1"/>
    <col min="12297" max="12297" width="6.85546875" style="614" customWidth="1"/>
    <col min="12298" max="12298" width="9.28515625" style="614" customWidth="1"/>
    <col min="12299" max="12299" width="10.5703125" style="614" customWidth="1"/>
    <col min="12300" max="12300" width="8.7109375" style="614" customWidth="1"/>
    <col min="12301" max="12301" width="7.42578125" style="614" customWidth="1"/>
    <col min="12302" max="12302" width="8.5703125" style="614" customWidth="1"/>
    <col min="12303" max="12303" width="8.7109375" style="614" customWidth="1"/>
    <col min="12304" max="12304" width="8.5703125" style="614" customWidth="1"/>
    <col min="12305" max="12305" width="7.85546875" style="614" customWidth="1"/>
    <col min="12306" max="12306" width="8.5703125" style="614" customWidth="1"/>
    <col min="12307" max="12308" width="10.5703125" style="614" customWidth="1"/>
    <col min="12309" max="12309" width="11.140625" style="614" customWidth="1"/>
    <col min="12310" max="12310" width="10.7109375" style="614" bestFit="1" customWidth="1"/>
    <col min="12311" max="12545" width="9.140625" style="614"/>
    <col min="12546" max="12546" width="16.5703125" style="614" customWidth="1"/>
    <col min="12547" max="12547" width="9.7109375" style="614" customWidth="1"/>
    <col min="12548" max="12548" width="8.140625" style="614" customWidth="1"/>
    <col min="12549" max="12549" width="7.42578125" style="614" customWidth="1"/>
    <col min="12550" max="12550" width="9.140625" style="614" customWidth="1"/>
    <col min="12551" max="12551" width="9.5703125" style="614" customWidth="1"/>
    <col min="12552" max="12552" width="8.140625" style="614" customWidth="1"/>
    <col min="12553" max="12553" width="6.85546875" style="614" customWidth="1"/>
    <col min="12554" max="12554" width="9.28515625" style="614" customWidth="1"/>
    <col min="12555" max="12555" width="10.5703125" style="614" customWidth="1"/>
    <col min="12556" max="12556" width="8.7109375" style="614" customWidth="1"/>
    <col min="12557" max="12557" width="7.42578125" style="614" customWidth="1"/>
    <col min="12558" max="12558" width="8.5703125" style="614" customWidth="1"/>
    <col min="12559" max="12559" width="8.7109375" style="614" customWidth="1"/>
    <col min="12560" max="12560" width="8.5703125" style="614" customWidth="1"/>
    <col min="12561" max="12561" width="7.85546875" style="614" customWidth="1"/>
    <col min="12562" max="12562" width="8.5703125" style="614" customWidth="1"/>
    <col min="12563" max="12564" width="10.5703125" style="614" customWidth="1"/>
    <col min="12565" max="12565" width="11.140625" style="614" customWidth="1"/>
    <col min="12566" max="12566" width="10.7109375" style="614" bestFit="1" customWidth="1"/>
    <col min="12567" max="12801" width="9.140625" style="614"/>
    <col min="12802" max="12802" width="16.5703125" style="614" customWidth="1"/>
    <col min="12803" max="12803" width="9.7109375" style="614" customWidth="1"/>
    <col min="12804" max="12804" width="8.140625" style="614" customWidth="1"/>
    <col min="12805" max="12805" width="7.42578125" style="614" customWidth="1"/>
    <col min="12806" max="12806" width="9.140625" style="614" customWidth="1"/>
    <col min="12807" max="12807" width="9.5703125" style="614" customWidth="1"/>
    <col min="12808" max="12808" width="8.140625" style="614" customWidth="1"/>
    <col min="12809" max="12809" width="6.85546875" style="614" customWidth="1"/>
    <col min="12810" max="12810" width="9.28515625" style="614" customWidth="1"/>
    <col min="12811" max="12811" width="10.5703125" style="614" customWidth="1"/>
    <col min="12812" max="12812" width="8.7109375" style="614" customWidth="1"/>
    <col min="12813" max="12813" width="7.42578125" style="614" customWidth="1"/>
    <col min="12814" max="12814" width="8.5703125" style="614" customWidth="1"/>
    <col min="12815" max="12815" width="8.7109375" style="614" customWidth="1"/>
    <col min="12816" max="12816" width="8.5703125" style="614" customWidth="1"/>
    <col min="12817" max="12817" width="7.85546875" style="614" customWidth="1"/>
    <col min="12818" max="12818" width="8.5703125" style="614" customWidth="1"/>
    <col min="12819" max="12820" width="10.5703125" style="614" customWidth="1"/>
    <col min="12821" max="12821" width="11.140625" style="614" customWidth="1"/>
    <col min="12822" max="12822" width="10.7109375" style="614" bestFit="1" customWidth="1"/>
    <col min="12823" max="13057" width="9.140625" style="614"/>
    <col min="13058" max="13058" width="16.5703125" style="614" customWidth="1"/>
    <col min="13059" max="13059" width="9.7109375" style="614" customWidth="1"/>
    <col min="13060" max="13060" width="8.140625" style="614" customWidth="1"/>
    <col min="13061" max="13061" width="7.42578125" style="614" customWidth="1"/>
    <col min="13062" max="13062" width="9.140625" style="614" customWidth="1"/>
    <col min="13063" max="13063" width="9.5703125" style="614" customWidth="1"/>
    <col min="13064" max="13064" width="8.140625" style="614" customWidth="1"/>
    <col min="13065" max="13065" width="6.85546875" style="614" customWidth="1"/>
    <col min="13066" max="13066" width="9.28515625" style="614" customWidth="1"/>
    <col min="13067" max="13067" width="10.5703125" style="614" customWidth="1"/>
    <col min="13068" max="13068" width="8.7109375" style="614" customWidth="1"/>
    <col min="13069" max="13069" width="7.42578125" style="614" customWidth="1"/>
    <col min="13070" max="13070" width="8.5703125" style="614" customWidth="1"/>
    <col min="13071" max="13071" width="8.7109375" style="614" customWidth="1"/>
    <col min="13072" max="13072" width="8.5703125" style="614" customWidth="1"/>
    <col min="13073" max="13073" width="7.85546875" style="614" customWidth="1"/>
    <col min="13074" max="13074" width="8.5703125" style="614" customWidth="1"/>
    <col min="13075" max="13076" width="10.5703125" style="614" customWidth="1"/>
    <col min="13077" max="13077" width="11.140625" style="614" customWidth="1"/>
    <col min="13078" max="13078" width="10.7109375" style="614" bestFit="1" customWidth="1"/>
    <col min="13079" max="13313" width="9.140625" style="614"/>
    <col min="13314" max="13314" width="16.5703125" style="614" customWidth="1"/>
    <col min="13315" max="13315" width="9.7109375" style="614" customWidth="1"/>
    <col min="13316" max="13316" width="8.140625" style="614" customWidth="1"/>
    <col min="13317" max="13317" width="7.42578125" style="614" customWidth="1"/>
    <col min="13318" max="13318" width="9.140625" style="614" customWidth="1"/>
    <col min="13319" max="13319" width="9.5703125" style="614" customWidth="1"/>
    <col min="13320" max="13320" width="8.140625" style="614" customWidth="1"/>
    <col min="13321" max="13321" width="6.85546875" style="614" customWidth="1"/>
    <col min="13322" max="13322" width="9.28515625" style="614" customWidth="1"/>
    <col min="13323" max="13323" width="10.5703125" style="614" customWidth="1"/>
    <col min="13324" max="13324" width="8.7109375" style="614" customWidth="1"/>
    <col min="13325" max="13325" width="7.42578125" style="614" customWidth="1"/>
    <col min="13326" max="13326" width="8.5703125" style="614" customWidth="1"/>
    <col min="13327" max="13327" width="8.7109375" style="614" customWidth="1"/>
    <col min="13328" max="13328" width="8.5703125" style="614" customWidth="1"/>
    <col min="13329" max="13329" width="7.85546875" style="614" customWidth="1"/>
    <col min="13330" max="13330" width="8.5703125" style="614" customWidth="1"/>
    <col min="13331" max="13332" width="10.5703125" style="614" customWidth="1"/>
    <col min="13333" max="13333" width="11.140625" style="614" customWidth="1"/>
    <col min="13334" max="13334" width="10.7109375" style="614" bestFit="1" customWidth="1"/>
    <col min="13335" max="13569" width="9.140625" style="614"/>
    <col min="13570" max="13570" width="16.5703125" style="614" customWidth="1"/>
    <col min="13571" max="13571" width="9.7109375" style="614" customWidth="1"/>
    <col min="13572" max="13572" width="8.140625" style="614" customWidth="1"/>
    <col min="13573" max="13573" width="7.42578125" style="614" customWidth="1"/>
    <col min="13574" max="13574" width="9.140625" style="614" customWidth="1"/>
    <col min="13575" max="13575" width="9.5703125" style="614" customWidth="1"/>
    <col min="13576" max="13576" width="8.140625" style="614" customWidth="1"/>
    <col min="13577" max="13577" width="6.85546875" style="614" customWidth="1"/>
    <col min="13578" max="13578" width="9.28515625" style="614" customWidth="1"/>
    <col min="13579" max="13579" width="10.5703125" style="614" customWidth="1"/>
    <col min="13580" max="13580" width="8.7109375" style="614" customWidth="1"/>
    <col min="13581" max="13581" width="7.42578125" style="614" customWidth="1"/>
    <col min="13582" max="13582" width="8.5703125" style="614" customWidth="1"/>
    <col min="13583" max="13583" width="8.7109375" style="614" customWidth="1"/>
    <col min="13584" max="13584" width="8.5703125" style="614" customWidth="1"/>
    <col min="13585" max="13585" width="7.85546875" style="614" customWidth="1"/>
    <col min="13586" max="13586" width="8.5703125" style="614" customWidth="1"/>
    <col min="13587" max="13588" width="10.5703125" style="614" customWidth="1"/>
    <col min="13589" max="13589" width="11.140625" style="614" customWidth="1"/>
    <col min="13590" max="13590" width="10.7109375" style="614" bestFit="1" customWidth="1"/>
    <col min="13591" max="13825" width="9.140625" style="614"/>
    <col min="13826" max="13826" width="16.5703125" style="614" customWidth="1"/>
    <col min="13827" max="13827" width="9.7109375" style="614" customWidth="1"/>
    <col min="13828" max="13828" width="8.140625" style="614" customWidth="1"/>
    <col min="13829" max="13829" width="7.42578125" style="614" customWidth="1"/>
    <col min="13830" max="13830" width="9.140625" style="614" customWidth="1"/>
    <col min="13831" max="13831" width="9.5703125" style="614" customWidth="1"/>
    <col min="13832" max="13832" width="8.140625" style="614" customWidth="1"/>
    <col min="13833" max="13833" width="6.85546875" style="614" customWidth="1"/>
    <col min="13834" max="13834" width="9.28515625" style="614" customWidth="1"/>
    <col min="13835" max="13835" width="10.5703125" style="614" customWidth="1"/>
    <col min="13836" max="13836" width="8.7109375" style="614" customWidth="1"/>
    <col min="13837" max="13837" width="7.42578125" style="614" customWidth="1"/>
    <col min="13838" max="13838" width="8.5703125" style="614" customWidth="1"/>
    <col min="13839" max="13839" width="8.7109375" style="614" customWidth="1"/>
    <col min="13840" max="13840" width="8.5703125" style="614" customWidth="1"/>
    <col min="13841" max="13841" width="7.85546875" style="614" customWidth="1"/>
    <col min="13842" max="13842" width="8.5703125" style="614" customWidth="1"/>
    <col min="13843" max="13844" width="10.5703125" style="614" customWidth="1"/>
    <col min="13845" max="13845" width="11.140625" style="614" customWidth="1"/>
    <col min="13846" max="13846" width="10.7109375" style="614" bestFit="1" customWidth="1"/>
    <col min="13847" max="14081" width="9.140625" style="614"/>
    <col min="14082" max="14082" width="16.5703125" style="614" customWidth="1"/>
    <col min="14083" max="14083" width="9.7109375" style="614" customWidth="1"/>
    <col min="14084" max="14084" width="8.140625" style="614" customWidth="1"/>
    <col min="14085" max="14085" width="7.42578125" style="614" customWidth="1"/>
    <col min="14086" max="14086" width="9.140625" style="614" customWidth="1"/>
    <col min="14087" max="14087" width="9.5703125" style="614" customWidth="1"/>
    <col min="14088" max="14088" width="8.140625" style="614" customWidth="1"/>
    <col min="14089" max="14089" width="6.85546875" style="614" customWidth="1"/>
    <col min="14090" max="14090" width="9.28515625" style="614" customWidth="1"/>
    <col min="14091" max="14091" width="10.5703125" style="614" customWidth="1"/>
    <col min="14092" max="14092" width="8.7109375" style="614" customWidth="1"/>
    <col min="14093" max="14093" width="7.42578125" style="614" customWidth="1"/>
    <col min="14094" max="14094" width="8.5703125" style="614" customWidth="1"/>
    <col min="14095" max="14095" width="8.7109375" style="614" customWidth="1"/>
    <col min="14096" max="14096" width="8.5703125" style="614" customWidth="1"/>
    <col min="14097" max="14097" width="7.85546875" style="614" customWidth="1"/>
    <col min="14098" max="14098" width="8.5703125" style="614" customWidth="1"/>
    <col min="14099" max="14100" width="10.5703125" style="614" customWidth="1"/>
    <col min="14101" max="14101" width="11.140625" style="614" customWidth="1"/>
    <col min="14102" max="14102" width="10.7109375" style="614" bestFit="1" customWidth="1"/>
    <col min="14103" max="14337" width="9.140625" style="614"/>
    <col min="14338" max="14338" width="16.5703125" style="614" customWidth="1"/>
    <col min="14339" max="14339" width="9.7109375" style="614" customWidth="1"/>
    <col min="14340" max="14340" width="8.140625" style="614" customWidth="1"/>
    <col min="14341" max="14341" width="7.42578125" style="614" customWidth="1"/>
    <col min="14342" max="14342" width="9.140625" style="614" customWidth="1"/>
    <col min="14343" max="14343" width="9.5703125" style="614" customWidth="1"/>
    <col min="14344" max="14344" width="8.140625" style="614" customWidth="1"/>
    <col min="14345" max="14345" width="6.85546875" style="614" customWidth="1"/>
    <col min="14346" max="14346" width="9.28515625" style="614" customWidth="1"/>
    <col min="14347" max="14347" width="10.5703125" style="614" customWidth="1"/>
    <col min="14348" max="14348" width="8.7109375" style="614" customWidth="1"/>
    <col min="14349" max="14349" width="7.42578125" style="614" customWidth="1"/>
    <col min="14350" max="14350" width="8.5703125" style="614" customWidth="1"/>
    <col min="14351" max="14351" width="8.7109375" style="614" customWidth="1"/>
    <col min="14352" max="14352" width="8.5703125" style="614" customWidth="1"/>
    <col min="14353" max="14353" width="7.85546875" style="614" customWidth="1"/>
    <col min="14354" max="14354" width="8.5703125" style="614" customWidth="1"/>
    <col min="14355" max="14356" width="10.5703125" style="614" customWidth="1"/>
    <col min="14357" max="14357" width="11.140625" style="614" customWidth="1"/>
    <col min="14358" max="14358" width="10.7109375" style="614" bestFit="1" customWidth="1"/>
    <col min="14359" max="14593" width="9.140625" style="614"/>
    <col min="14594" max="14594" width="16.5703125" style="614" customWidth="1"/>
    <col min="14595" max="14595" width="9.7109375" style="614" customWidth="1"/>
    <col min="14596" max="14596" width="8.140625" style="614" customWidth="1"/>
    <col min="14597" max="14597" width="7.42578125" style="614" customWidth="1"/>
    <col min="14598" max="14598" width="9.140625" style="614" customWidth="1"/>
    <col min="14599" max="14599" width="9.5703125" style="614" customWidth="1"/>
    <col min="14600" max="14600" width="8.140625" style="614" customWidth="1"/>
    <col min="14601" max="14601" width="6.85546875" style="614" customWidth="1"/>
    <col min="14602" max="14602" width="9.28515625" style="614" customWidth="1"/>
    <col min="14603" max="14603" width="10.5703125" style="614" customWidth="1"/>
    <col min="14604" max="14604" width="8.7109375" style="614" customWidth="1"/>
    <col min="14605" max="14605" width="7.42578125" style="614" customWidth="1"/>
    <col min="14606" max="14606" width="8.5703125" style="614" customWidth="1"/>
    <col min="14607" max="14607" width="8.7109375" style="614" customWidth="1"/>
    <col min="14608" max="14608" width="8.5703125" style="614" customWidth="1"/>
    <col min="14609" max="14609" width="7.85546875" style="614" customWidth="1"/>
    <col min="14610" max="14610" width="8.5703125" style="614" customWidth="1"/>
    <col min="14611" max="14612" width="10.5703125" style="614" customWidth="1"/>
    <col min="14613" max="14613" width="11.140625" style="614" customWidth="1"/>
    <col min="14614" max="14614" width="10.7109375" style="614" bestFit="1" customWidth="1"/>
    <col min="14615" max="14849" width="9.140625" style="614"/>
    <col min="14850" max="14850" width="16.5703125" style="614" customWidth="1"/>
    <col min="14851" max="14851" width="9.7109375" style="614" customWidth="1"/>
    <col min="14852" max="14852" width="8.140625" style="614" customWidth="1"/>
    <col min="14853" max="14853" width="7.42578125" style="614" customWidth="1"/>
    <col min="14854" max="14854" width="9.140625" style="614" customWidth="1"/>
    <col min="14855" max="14855" width="9.5703125" style="614" customWidth="1"/>
    <col min="14856" max="14856" width="8.140625" style="614" customWidth="1"/>
    <col min="14857" max="14857" width="6.85546875" style="614" customWidth="1"/>
    <col min="14858" max="14858" width="9.28515625" style="614" customWidth="1"/>
    <col min="14859" max="14859" width="10.5703125" style="614" customWidth="1"/>
    <col min="14860" max="14860" width="8.7109375" style="614" customWidth="1"/>
    <col min="14861" max="14861" width="7.42578125" style="614" customWidth="1"/>
    <col min="14862" max="14862" width="8.5703125" style="614" customWidth="1"/>
    <col min="14863" max="14863" width="8.7109375" style="614" customWidth="1"/>
    <col min="14864" max="14864" width="8.5703125" style="614" customWidth="1"/>
    <col min="14865" max="14865" width="7.85546875" style="614" customWidth="1"/>
    <col min="14866" max="14866" width="8.5703125" style="614" customWidth="1"/>
    <col min="14867" max="14868" width="10.5703125" style="614" customWidth="1"/>
    <col min="14869" max="14869" width="11.140625" style="614" customWidth="1"/>
    <col min="14870" max="14870" width="10.7109375" style="614" bestFit="1" customWidth="1"/>
    <col min="14871" max="15105" width="9.140625" style="614"/>
    <col min="15106" max="15106" width="16.5703125" style="614" customWidth="1"/>
    <col min="15107" max="15107" width="9.7109375" style="614" customWidth="1"/>
    <col min="15108" max="15108" width="8.140625" style="614" customWidth="1"/>
    <col min="15109" max="15109" width="7.42578125" style="614" customWidth="1"/>
    <col min="15110" max="15110" width="9.140625" style="614" customWidth="1"/>
    <col min="15111" max="15111" width="9.5703125" style="614" customWidth="1"/>
    <col min="15112" max="15112" width="8.140625" style="614" customWidth="1"/>
    <col min="15113" max="15113" width="6.85546875" style="614" customWidth="1"/>
    <col min="15114" max="15114" width="9.28515625" style="614" customWidth="1"/>
    <col min="15115" max="15115" width="10.5703125" style="614" customWidth="1"/>
    <col min="15116" max="15116" width="8.7109375" style="614" customWidth="1"/>
    <col min="15117" max="15117" width="7.42578125" style="614" customWidth="1"/>
    <col min="15118" max="15118" width="8.5703125" style="614" customWidth="1"/>
    <col min="15119" max="15119" width="8.7109375" style="614" customWidth="1"/>
    <col min="15120" max="15120" width="8.5703125" style="614" customWidth="1"/>
    <col min="15121" max="15121" width="7.85546875" style="614" customWidth="1"/>
    <col min="15122" max="15122" width="8.5703125" style="614" customWidth="1"/>
    <col min="15123" max="15124" width="10.5703125" style="614" customWidth="1"/>
    <col min="15125" max="15125" width="11.140625" style="614" customWidth="1"/>
    <col min="15126" max="15126" width="10.7109375" style="614" bestFit="1" customWidth="1"/>
    <col min="15127" max="15361" width="9.140625" style="614"/>
    <col min="15362" max="15362" width="16.5703125" style="614" customWidth="1"/>
    <col min="15363" max="15363" width="9.7109375" style="614" customWidth="1"/>
    <col min="15364" max="15364" width="8.140625" style="614" customWidth="1"/>
    <col min="15365" max="15365" width="7.42578125" style="614" customWidth="1"/>
    <col min="15366" max="15366" width="9.140625" style="614" customWidth="1"/>
    <col min="15367" max="15367" width="9.5703125" style="614" customWidth="1"/>
    <col min="15368" max="15368" width="8.140625" style="614" customWidth="1"/>
    <col min="15369" max="15369" width="6.85546875" style="614" customWidth="1"/>
    <col min="15370" max="15370" width="9.28515625" style="614" customWidth="1"/>
    <col min="15371" max="15371" width="10.5703125" style="614" customWidth="1"/>
    <col min="15372" max="15372" width="8.7109375" style="614" customWidth="1"/>
    <col min="15373" max="15373" width="7.42578125" style="614" customWidth="1"/>
    <col min="15374" max="15374" width="8.5703125" style="614" customWidth="1"/>
    <col min="15375" max="15375" width="8.7109375" style="614" customWidth="1"/>
    <col min="15376" max="15376" width="8.5703125" style="614" customWidth="1"/>
    <col min="15377" max="15377" width="7.85546875" style="614" customWidth="1"/>
    <col min="15378" max="15378" width="8.5703125" style="614" customWidth="1"/>
    <col min="15379" max="15380" width="10.5703125" style="614" customWidth="1"/>
    <col min="15381" max="15381" width="11.140625" style="614" customWidth="1"/>
    <col min="15382" max="15382" width="10.7109375" style="614" bestFit="1" customWidth="1"/>
    <col min="15383" max="15617" width="9.140625" style="614"/>
    <col min="15618" max="15618" width="16.5703125" style="614" customWidth="1"/>
    <col min="15619" max="15619" width="9.7109375" style="614" customWidth="1"/>
    <col min="15620" max="15620" width="8.140625" style="614" customWidth="1"/>
    <col min="15621" max="15621" width="7.42578125" style="614" customWidth="1"/>
    <col min="15622" max="15622" width="9.140625" style="614" customWidth="1"/>
    <col min="15623" max="15623" width="9.5703125" style="614" customWidth="1"/>
    <col min="15624" max="15624" width="8.140625" style="614" customWidth="1"/>
    <col min="15625" max="15625" width="6.85546875" style="614" customWidth="1"/>
    <col min="15626" max="15626" width="9.28515625" style="614" customWidth="1"/>
    <col min="15627" max="15627" width="10.5703125" style="614" customWidth="1"/>
    <col min="15628" max="15628" width="8.7109375" style="614" customWidth="1"/>
    <col min="15629" max="15629" width="7.42578125" style="614" customWidth="1"/>
    <col min="15630" max="15630" width="8.5703125" style="614" customWidth="1"/>
    <col min="15631" max="15631" width="8.7109375" style="614" customWidth="1"/>
    <col min="15632" max="15632" width="8.5703125" style="614" customWidth="1"/>
    <col min="15633" max="15633" width="7.85546875" style="614" customWidth="1"/>
    <col min="15634" max="15634" width="8.5703125" style="614" customWidth="1"/>
    <col min="15635" max="15636" width="10.5703125" style="614" customWidth="1"/>
    <col min="15637" max="15637" width="11.140625" style="614" customWidth="1"/>
    <col min="15638" max="15638" width="10.7109375" style="614" bestFit="1" customWidth="1"/>
    <col min="15639" max="15873" width="9.140625" style="614"/>
    <col min="15874" max="15874" width="16.5703125" style="614" customWidth="1"/>
    <col min="15875" max="15875" width="9.7109375" style="614" customWidth="1"/>
    <col min="15876" max="15876" width="8.140625" style="614" customWidth="1"/>
    <col min="15877" max="15877" width="7.42578125" style="614" customWidth="1"/>
    <col min="15878" max="15878" width="9.140625" style="614" customWidth="1"/>
    <col min="15879" max="15879" width="9.5703125" style="614" customWidth="1"/>
    <col min="15880" max="15880" width="8.140625" style="614" customWidth="1"/>
    <col min="15881" max="15881" width="6.85546875" style="614" customWidth="1"/>
    <col min="15882" max="15882" width="9.28515625" style="614" customWidth="1"/>
    <col min="15883" max="15883" width="10.5703125" style="614" customWidth="1"/>
    <col min="15884" max="15884" width="8.7109375" style="614" customWidth="1"/>
    <col min="15885" max="15885" width="7.42578125" style="614" customWidth="1"/>
    <col min="15886" max="15886" width="8.5703125" style="614" customWidth="1"/>
    <col min="15887" max="15887" width="8.7109375" style="614" customWidth="1"/>
    <col min="15888" max="15888" width="8.5703125" style="614" customWidth="1"/>
    <col min="15889" max="15889" width="7.85546875" style="614" customWidth="1"/>
    <col min="15890" max="15890" width="8.5703125" style="614" customWidth="1"/>
    <col min="15891" max="15892" width="10.5703125" style="614" customWidth="1"/>
    <col min="15893" max="15893" width="11.140625" style="614" customWidth="1"/>
    <col min="15894" max="15894" width="10.7109375" style="614" bestFit="1" customWidth="1"/>
    <col min="15895" max="16129" width="9.140625" style="614"/>
    <col min="16130" max="16130" width="16.5703125" style="614" customWidth="1"/>
    <col min="16131" max="16131" width="9.7109375" style="614" customWidth="1"/>
    <col min="16132" max="16132" width="8.140625" style="614" customWidth="1"/>
    <col min="16133" max="16133" width="7.42578125" style="614" customWidth="1"/>
    <col min="16134" max="16134" width="9.140625" style="614" customWidth="1"/>
    <col min="16135" max="16135" width="9.5703125" style="614" customWidth="1"/>
    <col min="16136" max="16136" width="8.140625" style="614" customWidth="1"/>
    <col min="16137" max="16137" width="6.85546875" style="614" customWidth="1"/>
    <col min="16138" max="16138" width="9.28515625" style="614" customWidth="1"/>
    <col min="16139" max="16139" width="10.5703125" style="614" customWidth="1"/>
    <col min="16140" max="16140" width="8.7109375" style="614" customWidth="1"/>
    <col min="16141" max="16141" width="7.42578125" style="614" customWidth="1"/>
    <col min="16142" max="16142" width="8.5703125" style="614" customWidth="1"/>
    <col min="16143" max="16143" width="8.7109375" style="614" customWidth="1"/>
    <col min="16144" max="16144" width="8.5703125" style="614" customWidth="1"/>
    <col min="16145" max="16145" width="7.85546875" style="614" customWidth="1"/>
    <col min="16146" max="16146" width="8.5703125" style="614" customWidth="1"/>
    <col min="16147" max="16148" width="10.5703125" style="614" customWidth="1"/>
    <col min="16149" max="16149" width="11.140625" style="614" customWidth="1"/>
    <col min="16150" max="16150" width="10.7109375" style="614" bestFit="1" customWidth="1"/>
    <col min="16151" max="16384" width="9.140625" style="614"/>
  </cols>
  <sheetData>
    <row r="1" spans="1:24" s="285" customFormat="1" ht="15.75">
      <c r="C1" s="39"/>
      <c r="D1" s="39"/>
      <c r="E1" s="39"/>
      <c r="F1" s="39"/>
      <c r="G1" s="39"/>
      <c r="H1" s="39"/>
      <c r="I1" s="86" t="s">
        <v>0</v>
      </c>
      <c r="J1" s="86"/>
      <c r="S1" s="480"/>
      <c r="T1" s="480"/>
      <c r="U1" s="1231" t="s">
        <v>769</v>
      </c>
      <c r="V1" s="1231"/>
      <c r="W1" s="37"/>
      <c r="X1" s="37"/>
    </row>
    <row r="2" spans="1:24" s="285" customFormat="1" ht="20.25">
      <c r="E2" s="1209" t="s">
        <v>507</v>
      </c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</row>
    <row r="3" spans="1:24" s="285" customFormat="1" ht="20.25">
      <c r="H3" s="38"/>
      <c r="I3" s="38"/>
      <c r="J3" s="38"/>
      <c r="K3" s="38"/>
      <c r="L3" s="38"/>
      <c r="M3" s="38"/>
      <c r="N3" s="38"/>
      <c r="O3" s="38"/>
      <c r="P3" s="38"/>
    </row>
    <row r="4" spans="1:24" ht="15.75">
      <c r="C4" s="1235" t="s">
        <v>770</v>
      </c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478"/>
      <c r="S4" s="92"/>
      <c r="T4" s="92"/>
      <c r="U4" s="92"/>
      <c r="V4" s="92"/>
      <c r="W4" s="86"/>
    </row>
    <row r="5" spans="1:24">
      <c r="C5" s="615"/>
      <c r="D5" s="615"/>
      <c r="E5" s="615"/>
      <c r="F5" s="615"/>
      <c r="G5" s="615"/>
      <c r="H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</row>
    <row r="6" spans="1:24">
      <c r="A6" s="617" t="s">
        <v>96</v>
      </c>
      <c r="B6" s="630"/>
    </row>
    <row r="7" spans="1:24">
      <c r="B7" s="640"/>
    </row>
    <row r="8" spans="1:24" s="617" customFormat="1" ht="24.75" customHeight="1">
      <c r="A8" s="1204" t="s">
        <v>1</v>
      </c>
      <c r="B8" s="1633" t="s">
        <v>2</v>
      </c>
      <c r="C8" s="1634" t="s">
        <v>771</v>
      </c>
      <c r="D8" s="1635"/>
      <c r="E8" s="1635"/>
      <c r="F8" s="1635"/>
      <c r="G8" s="1634" t="s">
        <v>772</v>
      </c>
      <c r="H8" s="1635"/>
      <c r="I8" s="1635"/>
      <c r="J8" s="1635"/>
      <c r="K8" s="1634" t="s">
        <v>773</v>
      </c>
      <c r="L8" s="1635"/>
      <c r="M8" s="1635"/>
      <c r="N8" s="1635"/>
      <c r="O8" s="1634" t="s">
        <v>774</v>
      </c>
      <c r="P8" s="1635"/>
      <c r="Q8" s="1635"/>
      <c r="R8" s="1635"/>
      <c r="S8" s="1649" t="s">
        <v>9</v>
      </c>
      <c r="T8" s="1650"/>
      <c r="U8" s="1650"/>
      <c r="V8" s="1650"/>
    </row>
    <row r="9" spans="1:24" s="621" customFormat="1" ht="29.25" customHeight="1">
      <c r="A9" s="1204"/>
      <c r="B9" s="1633"/>
      <c r="C9" s="1644" t="s">
        <v>775</v>
      </c>
      <c r="D9" s="1646" t="s">
        <v>776</v>
      </c>
      <c r="E9" s="1647"/>
      <c r="F9" s="1648"/>
      <c r="G9" s="1644" t="s">
        <v>775</v>
      </c>
      <c r="H9" s="1646" t="s">
        <v>776</v>
      </c>
      <c r="I9" s="1647"/>
      <c r="J9" s="1648"/>
      <c r="K9" s="1644" t="s">
        <v>775</v>
      </c>
      <c r="L9" s="1646" t="s">
        <v>776</v>
      </c>
      <c r="M9" s="1647"/>
      <c r="N9" s="1648"/>
      <c r="O9" s="1644" t="s">
        <v>775</v>
      </c>
      <c r="P9" s="1646" t="s">
        <v>776</v>
      </c>
      <c r="Q9" s="1647"/>
      <c r="R9" s="1648"/>
      <c r="S9" s="1644" t="s">
        <v>775</v>
      </c>
      <c r="T9" s="1646" t="s">
        <v>776</v>
      </c>
      <c r="U9" s="1647"/>
      <c r="V9" s="1648"/>
    </row>
    <row r="10" spans="1:24" s="621" customFormat="1" ht="46.5" customHeight="1">
      <c r="A10" s="1204"/>
      <c r="B10" s="1633"/>
      <c r="C10" s="1645"/>
      <c r="D10" s="635" t="s">
        <v>777</v>
      </c>
      <c r="E10" s="635" t="s">
        <v>128</v>
      </c>
      <c r="F10" s="635" t="s">
        <v>9</v>
      </c>
      <c r="G10" s="1645"/>
      <c r="H10" s="635" t="s">
        <v>777</v>
      </c>
      <c r="I10" s="635" t="s">
        <v>128</v>
      </c>
      <c r="J10" s="635" t="s">
        <v>9</v>
      </c>
      <c r="K10" s="1645"/>
      <c r="L10" s="635" t="s">
        <v>777</v>
      </c>
      <c r="M10" s="635" t="s">
        <v>128</v>
      </c>
      <c r="N10" s="635" t="s">
        <v>9</v>
      </c>
      <c r="O10" s="1645"/>
      <c r="P10" s="635" t="s">
        <v>777</v>
      </c>
      <c r="Q10" s="635" t="s">
        <v>128</v>
      </c>
      <c r="R10" s="635" t="s">
        <v>9</v>
      </c>
      <c r="S10" s="1645"/>
      <c r="T10" s="635" t="s">
        <v>777</v>
      </c>
      <c r="U10" s="635" t="s">
        <v>128</v>
      </c>
      <c r="V10" s="635" t="s">
        <v>9</v>
      </c>
    </row>
    <row r="11" spans="1:24" s="645" customFormat="1" ht="16.149999999999999" customHeight="1">
      <c r="A11" s="644">
        <v>1</v>
      </c>
      <c r="B11" s="622">
        <v>2</v>
      </c>
      <c r="C11" s="622">
        <v>3</v>
      </c>
      <c r="D11" s="644">
        <v>4</v>
      </c>
      <c r="E11" s="622">
        <v>5</v>
      </c>
      <c r="F11" s="622">
        <v>6</v>
      </c>
      <c r="G11" s="644">
        <v>7</v>
      </c>
      <c r="H11" s="622">
        <v>8</v>
      </c>
      <c r="I11" s="622">
        <v>9</v>
      </c>
      <c r="J11" s="644">
        <v>10</v>
      </c>
      <c r="K11" s="622">
        <v>11</v>
      </c>
      <c r="L11" s="622">
        <v>12</v>
      </c>
      <c r="M11" s="644">
        <v>13</v>
      </c>
      <c r="N11" s="622">
        <v>14</v>
      </c>
      <c r="O11" s="622">
        <v>15</v>
      </c>
      <c r="P11" s="644">
        <v>16</v>
      </c>
      <c r="Q11" s="622">
        <v>17</v>
      </c>
      <c r="R11" s="622">
        <v>18</v>
      </c>
      <c r="S11" s="644">
        <v>19</v>
      </c>
      <c r="T11" s="622">
        <v>20</v>
      </c>
      <c r="U11" s="622">
        <v>21</v>
      </c>
      <c r="V11" s="644">
        <v>22</v>
      </c>
    </row>
    <row r="12" spans="1:24">
      <c r="A12" s="646">
        <v>1</v>
      </c>
      <c r="B12" s="494" t="s">
        <v>444</v>
      </c>
      <c r="C12" s="625">
        <v>0</v>
      </c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  <c r="T12" s="625">
        <v>0</v>
      </c>
      <c r="U12" s="625">
        <v>0</v>
      </c>
      <c r="V12" s="625">
        <v>0</v>
      </c>
    </row>
    <row r="13" spans="1:24">
      <c r="A13" s="646">
        <v>2</v>
      </c>
      <c r="B13" s="494" t="s">
        <v>446</v>
      </c>
      <c r="C13" s="625">
        <v>0</v>
      </c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25">
        <v>0</v>
      </c>
      <c r="M13" s="625">
        <v>0</v>
      </c>
      <c r="N13" s="625">
        <v>0</v>
      </c>
      <c r="O13" s="625">
        <v>0</v>
      </c>
      <c r="P13" s="625">
        <v>0</v>
      </c>
      <c r="Q13" s="625">
        <v>0</v>
      </c>
      <c r="R13" s="625">
        <v>0</v>
      </c>
      <c r="S13" s="625">
        <v>0</v>
      </c>
      <c r="T13" s="625">
        <v>0</v>
      </c>
      <c r="U13" s="625">
        <v>0</v>
      </c>
      <c r="V13" s="625">
        <v>0</v>
      </c>
    </row>
    <row r="14" spans="1:24">
      <c r="A14" s="646">
        <v>3</v>
      </c>
      <c r="B14" s="494" t="s">
        <v>445</v>
      </c>
      <c r="C14" s="625">
        <v>0</v>
      </c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5">
        <v>0</v>
      </c>
      <c r="M14" s="625">
        <v>0</v>
      </c>
      <c r="N14" s="625">
        <v>0</v>
      </c>
      <c r="O14" s="625">
        <v>0</v>
      </c>
      <c r="P14" s="625">
        <v>0</v>
      </c>
      <c r="Q14" s="625">
        <v>0</v>
      </c>
      <c r="R14" s="625">
        <v>0</v>
      </c>
      <c r="S14" s="625">
        <v>0</v>
      </c>
      <c r="T14" s="625">
        <v>0</v>
      </c>
      <c r="U14" s="625">
        <v>0</v>
      </c>
      <c r="V14" s="625">
        <v>0</v>
      </c>
    </row>
    <row r="15" spans="1:24">
      <c r="A15" s="646">
        <v>4</v>
      </c>
      <c r="B15" s="494" t="s">
        <v>447</v>
      </c>
      <c r="C15" s="625">
        <v>0</v>
      </c>
      <c r="D15" s="625">
        <v>0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25">
        <v>0</v>
      </c>
      <c r="M15" s="625">
        <v>0</v>
      </c>
      <c r="N15" s="625">
        <v>0</v>
      </c>
      <c r="O15" s="625">
        <v>0</v>
      </c>
      <c r="P15" s="625">
        <v>0</v>
      </c>
      <c r="Q15" s="625">
        <v>0</v>
      </c>
      <c r="R15" s="625">
        <v>0</v>
      </c>
      <c r="S15" s="625">
        <v>0</v>
      </c>
      <c r="T15" s="625">
        <v>0</v>
      </c>
      <c r="U15" s="625">
        <v>0</v>
      </c>
      <c r="V15" s="625">
        <v>0</v>
      </c>
    </row>
    <row r="16" spans="1:24">
      <c r="A16" s="646">
        <v>5</v>
      </c>
      <c r="B16" s="494" t="s">
        <v>448</v>
      </c>
      <c r="C16" s="625">
        <v>0</v>
      </c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25">
        <v>0</v>
      </c>
      <c r="M16" s="625">
        <v>0</v>
      </c>
      <c r="N16" s="625">
        <v>0</v>
      </c>
      <c r="O16" s="625">
        <v>0</v>
      </c>
      <c r="P16" s="625">
        <v>0</v>
      </c>
      <c r="Q16" s="625">
        <v>0</v>
      </c>
      <c r="R16" s="625">
        <v>0</v>
      </c>
      <c r="S16" s="625">
        <v>0</v>
      </c>
      <c r="T16" s="625">
        <v>0</v>
      </c>
      <c r="U16" s="625">
        <v>0</v>
      </c>
      <c r="V16" s="625">
        <v>0</v>
      </c>
    </row>
    <row r="17" spans="1:23">
      <c r="A17" s="646">
        <v>6</v>
      </c>
      <c r="B17" s="494" t="s">
        <v>449</v>
      </c>
      <c r="C17" s="625">
        <v>0</v>
      </c>
      <c r="D17" s="625">
        <v>0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25">
        <v>0</v>
      </c>
      <c r="M17" s="625">
        <v>0</v>
      </c>
      <c r="N17" s="625">
        <v>0</v>
      </c>
      <c r="O17" s="625">
        <v>0</v>
      </c>
      <c r="P17" s="625">
        <v>0</v>
      </c>
      <c r="Q17" s="625">
        <v>0</v>
      </c>
      <c r="R17" s="625">
        <v>0</v>
      </c>
      <c r="S17" s="625">
        <v>0</v>
      </c>
      <c r="T17" s="625">
        <v>0</v>
      </c>
      <c r="U17" s="625">
        <v>0</v>
      </c>
      <c r="V17" s="625">
        <v>0</v>
      </c>
    </row>
    <row r="18" spans="1:23">
      <c r="A18" s="646">
        <v>7</v>
      </c>
      <c r="B18" s="494" t="s">
        <v>450</v>
      </c>
      <c r="C18" s="625">
        <v>0</v>
      </c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625">
        <v>0</v>
      </c>
      <c r="N18" s="625">
        <v>0</v>
      </c>
      <c r="O18" s="625">
        <v>0</v>
      </c>
      <c r="P18" s="625">
        <v>0</v>
      </c>
      <c r="Q18" s="625">
        <v>0</v>
      </c>
      <c r="R18" s="625">
        <v>0</v>
      </c>
      <c r="S18" s="625">
        <v>0</v>
      </c>
      <c r="T18" s="625">
        <v>0</v>
      </c>
      <c r="U18" s="625">
        <v>0</v>
      </c>
      <c r="V18" s="625">
        <v>0</v>
      </c>
    </row>
    <row r="19" spans="1:23">
      <c r="A19" s="646">
        <v>8</v>
      </c>
      <c r="B19" s="494" t="s">
        <v>451</v>
      </c>
      <c r="C19" s="625">
        <v>0</v>
      </c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625">
        <v>0</v>
      </c>
      <c r="N19" s="625">
        <v>0</v>
      </c>
      <c r="O19" s="625">
        <v>0</v>
      </c>
      <c r="P19" s="625">
        <v>0</v>
      </c>
      <c r="Q19" s="625">
        <v>0</v>
      </c>
      <c r="R19" s="625">
        <v>0</v>
      </c>
      <c r="S19" s="625">
        <v>0</v>
      </c>
      <c r="T19" s="625">
        <v>0</v>
      </c>
      <c r="U19" s="625">
        <v>0</v>
      </c>
      <c r="V19" s="625">
        <v>0</v>
      </c>
    </row>
    <row r="20" spans="1:23">
      <c r="A20" s="646">
        <v>9</v>
      </c>
      <c r="B20" s="494" t="s">
        <v>452</v>
      </c>
      <c r="C20" s="625">
        <v>0</v>
      </c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625">
        <v>0</v>
      </c>
      <c r="N20" s="625">
        <v>0</v>
      </c>
      <c r="O20" s="625">
        <v>0</v>
      </c>
      <c r="P20" s="625">
        <v>0</v>
      </c>
      <c r="Q20" s="625">
        <v>0</v>
      </c>
      <c r="R20" s="625">
        <v>0</v>
      </c>
      <c r="S20" s="625">
        <v>0</v>
      </c>
      <c r="T20" s="625">
        <v>0</v>
      </c>
      <c r="U20" s="625">
        <v>0</v>
      </c>
      <c r="V20" s="625">
        <v>0</v>
      </c>
    </row>
    <row r="21" spans="1:23">
      <c r="A21" s="646">
        <v>10</v>
      </c>
      <c r="B21" s="494" t="s">
        <v>453</v>
      </c>
      <c r="C21" s="625">
        <v>0</v>
      </c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625">
        <v>0</v>
      </c>
      <c r="N21" s="625">
        <v>0</v>
      </c>
      <c r="O21" s="625">
        <v>0</v>
      </c>
      <c r="P21" s="625">
        <v>0</v>
      </c>
      <c r="Q21" s="625">
        <v>0</v>
      </c>
      <c r="R21" s="625">
        <v>0</v>
      </c>
      <c r="S21" s="625">
        <v>0</v>
      </c>
      <c r="T21" s="625">
        <v>0</v>
      </c>
      <c r="U21" s="625">
        <v>0</v>
      </c>
      <c r="V21" s="625">
        <v>0</v>
      </c>
      <c r="W21" s="614">
        <v>0</v>
      </c>
    </row>
    <row r="22" spans="1:23">
      <c r="A22" s="646">
        <v>11</v>
      </c>
      <c r="B22" s="494" t="s">
        <v>454</v>
      </c>
      <c r="C22" s="625">
        <v>0</v>
      </c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625">
        <v>0</v>
      </c>
      <c r="N22" s="625">
        <v>0</v>
      </c>
      <c r="O22" s="625">
        <v>0</v>
      </c>
      <c r="P22" s="625">
        <v>0</v>
      </c>
      <c r="Q22" s="625">
        <v>0</v>
      </c>
      <c r="R22" s="625">
        <v>0</v>
      </c>
      <c r="S22" s="625">
        <v>0</v>
      </c>
      <c r="T22" s="625">
        <v>0</v>
      </c>
      <c r="U22" s="625">
        <v>0</v>
      </c>
      <c r="V22" s="625">
        <v>0</v>
      </c>
    </row>
    <row r="23" spans="1:23">
      <c r="A23" s="646">
        <v>12</v>
      </c>
      <c r="B23" s="494" t="s">
        <v>455</v>
      </c>
      <c r="C23" s="625">
        <v>0</v>
      </c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625">
        <v>0</v>
      </c>
      <c r="N23" s="625">
        <v>0</v>
      </c>
      <c r="O23" s="625">
        <v>0</v>
      </c>
      <c r="P23" s="625">
        <v>0</v>
      </c>
      <c r="Q23" s="625">
        <v>0</v>
      </c>
      <c r="R23" s="625">
        <v>0</v>
      </c>
      <c r="S23" s="625">
        <v>0</v>
      </c>
      <c r="T23" s="625">
        <v>0</v>
      </c>
      <c r="U23" s="625">
        <v>0</v>
      </c>
      <c r="V23" s="625">
        <v>0</v>
      </c>
      <c r="W23" s="614">
        <v>0</v>
      </c>
    </row>
    <row r="24" spans="1:23">
      <c r="A24" s="646">
        <v>13</v>
      </c>
      <c r="B24" s="494" t="s">
        <v>456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25">
        <v>0</v>
      </c>
      <c r="M24" s="625">
        <v>0</v>
      </c>
      <c r="N24" s="625">
        <v>0</v>
      </c>
      <c r="O24" s="625">
        <v>0</v>
      </c>
      <c r="P24" s="625">
        <v>0</v>
      </c>
      <c r="Q24" s="625">
        <v>0</v>
      </c>
      <c r="R24" s="625">
        <v>0</v>
      </c>
      <c r="S24" s="625">
        <v>0</v>
      </c>
      <c r="T24" s="625">
        <v>0</v>
      </c>
      <c r="U24" s="625">
        <v>0</v>
      </c>
      <c r="V24" s="625">
        <v>0</v>
      </c>
    </row>
    <row r="25" spans="1:23">
      <c r="A25" s="646">
        <v>14</v>
      </c>
      <c r="B25" s="494" t="s">
        <v>457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25">
        <v>0</v>
      </c>
      <c r="M25" s="625">
        <v>0</v>
      </c>
      <c r="N25" s="625">
        <v>0</v>
      </c>
      <c r="O25" s="625">
        <v>0</v>
      </c>
      <c r="P25" s="625">
        <v>0</v>
      </c>
      <c r="Q25" s="625">
        <v>0</v>
      </c>
      <c r="R25" s="625">
        <v>0</v>
      </c>
      <c r="S25" s="625">
        <v>0</v>
      </c>
      <c r="T25" s="625">
        <v>0</v>
      </c>
      <c r="U25" s="625">
        <v>0</v>
      </c>
      <c r="V25" s="625">
        <v>0</v>
      </c>
    </row>
    <row r="26" spans="1:23">
      <c r="A26" s="646">
        <v>15</v>
      </c>
      <c r="B26" s="494" t="s">
        <v>458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625">
        <v>0</v>
      </c>
      <c r="N26" s="625">
        <v>0</v>
      </c>
      <c r="O26" s="625">
        <v>0</v>
      </c>
      <c r="P26" s="625">
        <v>0</v>
      </c>
      <c r="Q26" s="625">
        <v>0</v>
      </c>
      <c r="R26" s="625">
        <v>0</v>
      </c>
      <c r="S26" s="625">
        <v>0</v>
      </c>
      <c r="T26" s="625">
        <v>0</v>
      </c>
      <c r="U26" s="625">
        <v>0</v>
      </c>
      <c r="V26" s="625">
        <v>0</v>
      </c>
    </row>
    <row r="27" spans="1:23">
      <c r="A27" s="646">
        <v>16</v>
      </c>
      <c r="B27" s="494" t="s">
        <v>459</v>
      </c>
      <c r="C27" s="625">
        <v>0</v>
      </c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0</v>
      </c>
      <c r="M27" s="625">
        <v>0</v>
      </c>
      <c r="N27" s="625">
        <v>0</v>
      </c>
      <c r="O27" s="625">
        <v>0</v>
      </c>
      <c r="P27" s="625">
        <v>0</v>
      </c>
      <c r="Q27" s="625">
        <v>0</v>
      </c>
      <c r="R27" s="625">
        <v>0</v>
      </c>
      <c r="S27" s="625">
        <v>0</v>
      </c>
      <c r="T27" s="625">
        <v>0</v>
      </c>
      <c r="U27" s="625">
        <v>0</v>
      </c>
      <c r="V27" s="625">
        <v>0</v>
      </c>
      <c r="W27" s="614">
        <v>0</v>
      </c>
    </row>
    <row r="28" spans="1:23">
      <c r="A28" s="646">
        <v>17</v>
      </c>
      <c r="B28" s="494" t="s">
        <v>460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625">
        <v>0</v>
      </c>
      <c r="I28" s="625">
        <v>0</v>
      </c>
      <c r="J28" s="625">
        <v>0</v>
      </c>
      <c r="K28" s="625">
        <v>0</v>
      </c>
      <c r="L28" s="625">
        <v>0</v>
      </c>
      <c r="M28" s="625">
        <v>0</v>
      </c>
      <c r="N28" s="625">
        <v>0</v>
      </c>
      <c r="O28" s="625">
        <v>0</v>
      </c>
      <c r="P28" s="625">
        <v>0</v>
      </c>
      <c r="Q28" s="625">
        <v>0</v>
      </c>
      <c r="R28" s="625">
        <v>0</v>
      </c>
      <c r="S28" s="625">
        <v>0</v>
      </c>
      <c r="T28" s="625">
        <v>0</v>
      </c>
      <c r="U28" s="625">
        <v>0</v>
      </c>
      <c r="V28" s="625">
        <v>0</v>
      </c>
    </row>
    <row r="29" spans="1:23">
      <c r="A29" s="646">
        <v>18</v>
      </c>
      <c r="B29" s="494" t="s">
        <v>461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625">
        <v>0</v>
      </c>
      <c r="I29" s="625">
        <v>0</v>
      </c>
      <c r="J29" s="625">
        <v>0</v>
      </c>
      <c r="K29" s="625">
        <v>0</v>
      </c>
      <c r="L29" s="625">
        <v>0</v>
      </c>
      <c r="M29" s="625">
        <v>0</v>
      </c>
      <c r="N29" s="625">
        <v>0</v>
      </c>
      <c r="O29" s="625">
        <v>0</v>
      </c>
      <c r="P29" s="625">
        <v>0</v>
      </c>
      <c r="Q29" s="625">
        <v>0</v>
      </c>
      <c r="R29" s="625">
        <v>0</v>
      </c>
      <c r="S29" s="625">
        <v>0</v>
      </c>
      <c r="T29" s="625">
        <v>0</v>
      </c>
      <c r="U29" s="625">
        <v>0</v>
      </c>
      <c r="V29" s="625">
        <v>0</v>
      </c>
    </row>
    <row r="30" spans="1:23">
      <c r="A30" s="646">
        <v>19</v>
      </c>
      <c r="B30" s="494" t="s">
        <v>462</v>
      </c>
      <c r="C30" s="625">
        <v>0</v>
      </c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0</v>
      </c>
      <c r="M30" s="625">
        <v>0</v>
      </c>
      <c r="N30" s="625">
        <v>0</v>
      </c>
      <c r="O30" s="625">
        <v>0</v>
      </c>
      <c r="P30" s="625">
        <v>0</v>
      </c>
      <c r="Q30" s="625">
        <v>0</v>
      </c>
      <c r="R30" s="625">
        <v>0</v>
      </c>
      <c r="S30" s="625">
        <v>0</v>
      </c>
      <c r="T30" s="625">
        <v>0</v>
      </c>
      <c r="U30" s="625">
        <v>0</v>
      </c>
      <c r="V30" s="625">
        <v>0</v>
      </c>
    </row>
    <row r="31" spans="1:23">
      <c r="A31" s="646">
        <v>20</v>
      </c>
      <c r="B31" s="494" t="s">
        <v>463</v>
      </c>
      <c r="C31" s="625">
        <v>0</v>
      </c>
      <c r="D31" s="625">
        <v>0</v>
      </c>
      <c r="E31" s="625">
        <v>0</v>
      </c>
      <c r="F31" s="625">
        <v>0</v>
      </c>
      <c r="G31" s="625">
        <v>0</v>
      </c>
      <c r="H31" s="625">
        <v>0</v>
      </c>
      <c r="I31" s="625">
        <v>0</v>
      </c>
      <c r="J31" s="625">
        <v>0</v>
      </c>
      <c r="K31" s="625">
        <v>0</v>
      </c>
      <c r="L31" s="625">
        <v>0</v>
      </c>
      <c r="M31" s="625">
        <v>0</v>
      </c>
      <c r="N31" s="625">
        <v>0</v>
      </c>
      <c r="O31" s="625">
        <v>0</v>
      </c>
      <c r="P31" s="625">
        <v>0</v>
      </c>
      <c r="Q31" s="625">
        <v>0</v>
      </c>
      <c r="R31" s="625">
        <v>0</v>
      </c>
      <c r="S31" s="625">
        <v>0</v>
      </c>
      <c r="T31" s="625">
        <v>0</v>
      </c>
      <c r="U31" s="625">
        <v>0</v>
      </c>
      <c r="V31" s="625">
        <v>0</v>
      </c>
    </row>
    <row r="32" spans="1:23">
      <c r="A32" s="646">
        <v>21</v>
      </c>
      <c r="B32" s="494" t="s">
        <v>464</v>
      </c>
      <c r="C32" s="625">
        <v>0</v>
      </c>
      <c r="D32" s="625">
        <v>0</v>
      </c>
      <c r="E32" s="625">
        <v>0</v>
      </c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5">
        <v>0</v>
      </c>
      <c r="M32" s="625">
        <v>0</v>
      </c>
      <c r="N32" s="625">
        <v>0</v>
      </c>
      <c r="O32" s="625">
        <v>0</v>
      </c>
      <c r="P32" s="625">
        <v>0</v>
      </c>
      <c r="Q32" s="625">
        <v>0</v>
      </c>
      <c r="R32" s="625">
        <v>0</v>
      </c>
      <c r="S32" s="625">
        <v>0</v>
      </c>
      <c r="T32" s="625">
        <v>0</v>
      </c>
      <c r="U32" s="625">
        <v>0</v>
      </c>
      <c r="V32" s="625">
        <v>0</v>
      </c>
    </row>
    <row r="33" spans="1:23">
      <c r="A33" s="646">
        <v>22</v>
      </c>
      <c r="B33" s="494" t="s">
        <v>465</v>
      </c>
      <c r="C33" s="625">
        <v>0</v>
      </c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625">
        <v>0</v>
      </c>
      <c r="N33" s="625">
        <v>0</v>
      </c>
      <c r="O33" s="625">
        <v>0</v>
      </c>
      <c r="P33" s="625">
        <v>0</v>
      </c>
      <c r="Q33" s="625">
        <v>0</v>
      </c>
      <c r="R33" s="625">
        <v>0</v>
      </c>
      <c r="S33" s="625">
        <v>0</v>
      </c>
      <c r="T33" s="625">
        <v>0</v>
      </c>
      <c r="U33" s="625">
        <v>0</v>
      </c>
      <c r="V33" s="625">
        <v>0</v>
      </c>
    </row>
    <row r="34" spans="1:23">
      <c r="A34" s="646">
        <v>23</v>
      </c>
      <c r="B34" s="494" t="s">
        <v>466</v>
      </c>
      <c r="C34" s="625">
        <v>0</v>
      </c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0</v>
      </c>
      <c r="M34" s="625">
        <v>0</v>
      </c>
      <c r="N34" s="625">
        <v>0</v>
      </c>
      <c r="O34" s="625">
        <v>0</v>
      </c>
      <c r="P34" s="625">
        <v>0</v>
      </c>
      <c r="Q34" s="625">
        <v>0</v>
      </c>
      <c r="R34" s="625">
        <v>0</v>
      </c>
      <c r="S34" s="625">
        <v>0</v>
      </c>
      <c r="T34" s="625">
        <v>0</v>
      </c>
      <c r="U34" s="625">
        <v>0</v>
      </c>
      <c r="V34" s="625">
        <v>0</v>
      </c>
      <c r="W34" s="614">
        <v>0</v>
      </c>
    </row>
    <row r="35" spans="1:23">
      <c r="A35" s="646">
        <v>24</v>
      </c>
      <c r="B35" s="494" t="s">
        <v>489</v>
      </c>
      <c r="C35" s="625">
        <v>0</v>
      </c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5">
        <v>0</v>
      </c>
      <c r="N35" s="625">
        <v>0</v>
      </c>
      <c r="O35" s="625">
        <v>0</v>
      </c>
      <c r="P35" s="625">
        <v>0</v>
      </c>
      <c r="Q35" s="625">
        <v>0</v>
      </c>
      <c r="R35" s="625">
        <v>0</v>
      </c>
      <c r="S35" s="625">
        <v>0</v>
      </c>
      <c r="T35" s="625">
        <v>0</v>
      </c>
      <c r="U35" s="625">
        <v>0</v>
      </c>
      <c r="V35" s="625">
        <v>0</v>
      </c>
    </row>
    <row r="36" spans="1:23">
      <c r="A36" s="646">
        <v>25</v>
      </c>
      <c r="B36" s="494" t="s">
        <v>467</v>
      </c>
      <c r="C36" s="625">
        <v>0</v>
      </c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625">
        <v>0</v>
      </c>
      <c r="N36" s="625">
        <v>0</v>
      </c>
      <c r="O36" s="625">
        <v>0</v>
      </c>
      <c r="P36" s="625">
        <v>0</v>
      </c>
      <c r="Q36" s="625">
        <v>0</v>
      </c>
      <c r="R36" s="625">
        <v>0</v>
      </c>
      <c r="S36" s="625">
        <v>0</v>
      </c>
      <c r="T36" s="625">
        <v>0</v>
      </c>
      <c r="U36" s="625">
        <v>0</v>
      </c>
      <c r="V36" s="625">
        <v>0</v>
      </c>
    </row>
    <row r="37" spans="1:23">
      <c r="A37" s="646">
        <v>26</v>
      </c>
      <c r="B37" s="494" t="s">
        <v>468</v>
      </c>
      <c r="C37" s="625">
        <v>0</v>
      </c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625">
        <v>0</v>
      </c>
      <c r="N37" s="625">
        <v>0</v>
      </c>
      <c r="O37" s="625">
        <v>0</v>
      </c>
      <c r="P37" s="625">
        <v>0</v>
      </c>
      <c r="Q37" s="625">
        <v>0</v>
      </c>
      <c r="R37" s="625">
        <v>0</v>
      </c>
      <c r="S37" s="625">
        <v>0</v>
      </c>
      <c r="T37" s="625">
        <v>0</v>
      </c>
      <c r="U37" s="625">
        <v>0</v>
      </c>
      <c r="V37" s="625">
        <v>0</v>
      </c>
    </row>
    <row r="38" spans="1:23">
      <c r="A38" s="646">
        <v>27</v>
      </c>
      <c r="B38" s="494" t="s">
        <v>469</v>
      </c>
      <c r="C38" s="625">
        <v>0</v>
      </c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25">
        <v>0</v>
      </c>
      <c r="N38" s="625">
        <v>0</v>
      </c>
      <c r="O38" s="625">
        <v>0</v>
      </c>
      <c r="P38" s="625">
        <v>0</v>
      </c>
      <c r="Q38" s="625">
        <v>0</v>
      </c>
      <c r="R38" s="625">
        <v>0</v>
      </c>
      <c r="S38" s="625">
        <v>0</v>
      </c>
      <c r="T38" s="625">
        <v>0</v>
      </c>
      <c r="U38" s="625">
        <v>0</v>
      </c>
      <c r="V38" s="625">
        <v>0</v>
      </c>
    </row>
    <row r="39" spans="1:23">
      <c r="A39" s="646">
        <v>28</v>
      </c>
      <c r="B39" s="494" t="s">
        <v>470</v>
      </c>
      <c r="C39" s="625">
        <v>0</v>
      </c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0</v>
      </c>
      <c r="M39" s="625">
        <v>0</v>
      </c>
      <c r="N39" s="625">
        <v>0</v>
      </c>
      <c r="O39" s="625">
        <v>0</v>
      </c>
      <c r="P39" s="625">
        <v>0</v>
      </c>
      <c r="Q39" s="625">
        <v>0</v>
      </c>
      <c r="R39" s="625">
        <v>0</v>
      </c>
      <c r="S39" s="625">
        <v>0</v>
      </c>
      <c r="T39" s="625">
        <v>0</v>
      </c>
      <c r="U39" s="625">
        <v>0</v>
      </c>
      <c r="V39" s="625">
        <v>0</v>
      </c>
    </row>
    <row r="40" spans="1:23">
      <c r="A40" s="646">
        <v>29</v>
      </c>
      <c r="B40" s="494" t="s">
        <v>490</v>
      </c>
      <c r="C40" s="625">
        <v>0</v>
      </c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0</v>
      </c>
      <c r="N40" s="625">
        <v>0</v>
      </c>
      <c r="O40" s="625">
        <v>0</v>
      </c>
      <c r="P40" s="625">
        <v>0</v>
      </c>
      <c r="Q40" s="625">
        <v>0</v>
      </c>
      <c r="R40" s="625">
        <v>0</v>
      </c>
      <c r="S40" s="625">
        <v>0</v>
      </c>
      <c r="T40" s="625">
        <v>0</v>
      </c>
      <c r="U40" s="625">
        <v>0</v>
      </c>
      <c r="V40" s="625">
        <v>0</v>
      </c>
    </row>
    <row r="41" spans="1:23">
      <c r="A41" s="646">
        <v>30</v>
      </c>
      <c r="B41" s="494" t="s">
        <v>471</v>
      </c>
      <c r="C41" s="625">
        <v>0</v>
      </c>
      <c r="D41" s="625">
        <v>0</v>
      </c>
      <c r="E41" s="625">
        <v>0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5">
        <v>0</v>
      </c>
      <c r="M41" s="625">
        <v>0</v>
      </c>
      <c r="N41" s="625">
        <v>0</v>
      </c>
      <c r="O41" s="625">
        <v>0</v>
      </c>
      <c r="P41" s="625">
        <v>0</v>
      </c>
      <c r="Q41" s="625">
        <v>0</v>
      </c>
      <c r="R41" s="625">
        <v>0</v>
      </c>
      <c r="S41" s="625">
        <v>0</v>
      </c>
      <c r="T41" s="625">
        <v>0</v>
      </c>
      <c r="U41" s="625">
        <v>0</v>
      </c>
      <c r="V41" s="625">
        <v>0</v>
      </c>
    </row>
    <row r="42" spans="1:23">
      <c r="A42" s="646">
        <v>31</v>
      </c>
      <c r="B42" s="494" t="s">
        <v>472</v>
      </c>
      <c r="C42" s="625">
        <v>0</v>
      </c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0</v>
      </c>
      <c r="M42" s="625">
        <v>0</v>
      </c>
      <c r="N42" s="625">
        <v>0</v>
      </c>
      <c r="O42" s="625">
        <v>0</v>
      </c>
      <c r="P42" s="625">
        <v>0</v>
      </c>
      <c r="Q42" s="625">
        <v>0</v>
      </c>
      <c r="R42" s="625">
        <v>0</v>
      </c>
      <c r="S42" s="625">
        <v>0</v>
      </c>
      <c r="T42" s="625">
        <v>0</v>
      </c>
      <c r="U42" s="625">
        <v>0</v>
      </c>
      <c r="V42" s="625">
        <v>0</v>
      </c>
      <c r="W42" s="614">
        <v>0</v>
      </c>
    </row>
    <row r="43" spans="1:23">
      <c r="A43" s="646">
        <v>32</v>
      </c>
      <c r="B43" s="494" t="s">
        <v>473</v>
      </c>
      <c r="C43" s="625">
        <v>0</v>
      </c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625">
        <v>0</v>
      </c>
      <c r="N43" s="625">
        <v>0</v>
      </c>
      <c r="O43" s="625">
        <v>0</v>
      </c>
      <c r="P43" s="625">
        <v>0</v>
      </c>
      <c r="Q43" s="625">
        <v>0</v>
      </c>
      <c r="R43" s="625">
        <v>0</v>
      </c>
      <c r="S43" s="625">
        <v>0</v>
      </c>
      <c r="T43" s="625">
        <v>0</v>
      </c>
      <c r="U43" s="625">
        <v>0</v>
      </c>
      <c r="V43" s="625">
        <v>0</v>
      </c>
    </row>
    <row r="44" spans="1:23">
      <c r="A44" s="646">
        <v>33</v>
      </c>
      <c r="B44" s="494" t="s">
        <v>474</v>
      </c>
      <c r="C44" s="625">
        <v>0</v>
      </c>
      <c r="D44" s="625">
        <v>0</v>
      </c>
      <c r="E44" s="625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0</v>
      </c>
      <c r="M44" s="625">
        <v>0</v>
      </c>
      <c r="N44" s="625">
        <v>0</v>
      </c>
      <c r="O44" s="625">
        <v>0</v>
      </c>
      <c r="P44" s="625">
        <v>0</v>
      </c>
      <c r="Q44" s="625">
        <v>0</v>
      </c>
      <c r="R44" s="625">
        <v>0</v>
      </c>
      <c r="S44" s="625">
        <v>0</v>
      </c>
      <c r="T44" s="625">
        <v>0</v>
      </c>
      <c r="U44" s="625">
        <v>0</v>
      </c>
      <c r="V44" s="625">
        <v>0</v>
      </c>
    </row>
    <row r="45" spans="1:23">
      <c r="A45" s="646">
        <v>34</v>
      </c>
      <c r="B45" s="494" t="s">
        <v>475</v>
      </c>
      <c r="C45" s="625">
        <v>0</v>
      </c>
      <c r="D45" s="625">
        <v>0</v>
      </c>
      <c r="E45" s="625">
        <v>0</v>
      </c>
      <c r="F45" s="625">
        <v>0</v>
      </c>
      <c r="G45" s="625">
        <v>0</v>
      </c>
      <c r="H45" s="625">
        <v>0</v>
      </c>
      <c r="I45" s="625">
        <v>0</v>
      </c>
      <c r="J45" s="625">
        <v>0</v>
      </c>
      <c r="K45" s="625">
        <v>0</v>
      </c>
      <c r="L45" s="625">
        <v>0</v>
      </c>
      <c r="M45" s="625">
        <v>0</v>
      </c>
      <c r="N45" s="625">
        <v>0</v>
      </c>
      <c r="O45" s="625">
        <v>0</v>
      </c>
      <c r="P45" s="625">
        <v>0</v>
      </c>
      <c r="Q45" s="625">
        <v>0</v>
      </c>
      <c r="R45" s="625">
        <v>0</v>
      </c>
      <c r="S45" s="625">
        <v>0</v>
      </c>
      <c r="T45" s="625">
        <v>0</v>
      </c>
      <c r="U45" s="625">
        <v>0</v>
      </c>
      <c r="V45" s="625">
        <v>0</v>
      </c>
    </row>
    <row r="46" spans="1:23">
      <c r="A46" s="646">
        <v>35</v>
      </c>
      <c r="B46" s="494" t="s">
        <v>476</v>
      </c>
      <c r="C46" s="625">
        <v>0</v>
      </c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25">
        <v>0</v>
      </c>
      <c r="M46" s="625">
        <v>0</v>
      </c>
      <c r="N46" s="625">
        <v>0</v>
      </c>
      <c r="O46" s="625">
        <v>0</v>
      </c>
      <c r="P46" s="625">
        <v>0</v>
      </c>
      <c r="Q46" s="625">
        <v>0</v>
      </c>
      <c r="R46" s="625">
        <v>0</v>
      </c>
      <c r="S46" s="625">
        <v>0</v>
      </c>
      <c r="T46" s="625">
        <v>0</v>
      </c>
      <c r="U46" s="625">
        <v>0</v>
      </c>
      <c r="V46" s="625">
        <v>0</v>
      </c>
    </row>
    <row r="47" spans="1:23">
      <c r="A47" s="646">
        <v>36</v>
      </c>
      <c r="B47" s="494" t="s">
        <v>491</v>
      </c>
      <c r="C47" s="625">
        <v>0</v>
      </c>
      <c r="D47" s="625">
        <v>0</v>
      </c>
      <c r="E47" s="625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5">
        <v>0</v>
      </c>
      <c r="L47" s="625">
        <v>0</v>
      </c>
      <c r="M47" s="625">
        <v>0</v>
      </c>
      <c r="N47" s="625">
        <v>0</v>
      </c>
      <c r="O47" s="625">
        <v>0</v>
      </c>
      <c r="P47" s="625">
        <v>0</v>
      </c>
      <c r="Q47" s="625">
        <v>0</v>
      </c>
      <c r="R47" s="625">
        <v>0</v>
      </c>
      <c r="S47" s="625">
        <v>0</v>
      </c>
      <c r="T47" s="625">
        <v>0</v>
      </c>
      <c r="U47" s="625">
        <v>0</v>
      </c>
      <c r="V47" s="625">
        <v>0</v>
      </c>
    </row>
    <row r="48" spans="1:23">
      <c r="A48" s="646">
        <v>37</v>
      </c>
      <c r="B48" s="494" t="s">
        <v>477</v>
      </c>
      <c r="C48" s="625">
        <v>0</v>
      </c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0</v>
      </c>
      <c r="M48" s="625">
        <v>0</v>
      </c>
      <c r="N48" s="625">
        <v>0</v>
      </c>
      <c r="O48" s="625">
        <v>0</v>
      </c>
      <c r="P48" s="625">
        <v>0</v>
      </c>
      <c r="Q48" s="625">
        <v>0</v>
      </c>
      <c r="R48" s="625">
        <v>0</v>
      </c>
      <c r="S48" s="625">
        <v>0</v>
      </c>
      <c r="T48" s="625">
        <v>0</v>
      </c>
      <c r="U48" s="625">
        <v>0</v>
      </c>
      <c r="V48" s="625">
        <v>0</v>
      </c>
    </row>
    <row r="49" spans="1:22">
      <c r="A49" s="646">
        <v>38</v>
      </c>
      <c r="B49" s="494" t="s">
        <v>478</v>
      </c>
      <c r="C49" s="625">
        <v>0</v>
      </c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0</v>
      </c>
      <c r="M49" s="625">
        <v>0</v>
      </c>
      <c r="N49" s="625">
        <v>0</v>
      </c>
      <c r="O49" s="625">
        <v>0</v>
      </c>
      <c r="P49" s="625">
        <v>0</v>
      </c>
      <c r="Q49" s="625">
        <v>0</v>
      </c>
      <c r="R49" s="625">
        <v>0</v>
      </c>
      <c r="S49" s="625">
        <v>0</v>
      </c>
      <c r="T49" s="625">
        <v>0</v>
      </c>
      <c r="U49" s="625">
        <v>0</v>
      </c>
      <c r="V49" s="625">
        <v>0</v>
      </c>
    </row>
    <row r="50" spans="1:22">
      <c r="A50" s="646">
        <v>39</v>
      </c>
      <c r="B50" s="494" t="s">
        <v>479</v>
      </c>
      <c r="C50" s="625">
        <v>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0</v>
      </c>
      <c r="M50" s="625">
        <v>0</v>
      </c>
      <c r="N50" s="625">
        <v>0</v>
      </c>
      <c r="O50" s="625">
        <v>0</v>
      </c>
      <c r="P50" s="625">
        <v>0</v>
      </c>
      <c r="Q50" s="625">
        <v>0</v>
      </c>
      <c r="R50" s="625">
        <v>0</v>
      </c>
      <c r="S50" s="625">
        <v>0</v>
      </c>
      <c r="T50" s="625">
        <v>0</v>
      </c>
      <c r="U50" s="625">
        <v>0</v>
      </c>
      <c r="V50" s="625">
        <v>0</v>
      </c>
    </row>
    <row r="51" spans="1:22">
      <c r="A51" s="646">
        <v>40</v>
      </c>
      <c r="B51" s="494" t="s">
        <v>480</v>
      </c>
      <c r="C51" s="625">
        <v>0</v>
      </c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0</v>
      </c>
      <c r="M51" s="625">
        <v>0</v>
      </c>
      <c r="N51" s="625">
        <v>0</v>
      </c>
      <c r="O51" s="625">
        <v>0</v>
      </c>
      <c r="P51" s="625">
        <v>0</v>
      </c>
      <c r="Q51" s="625">
        <v>0</v>
      </c>
      <c r="R51" s="625">
        <v>0</v>
      </c>
      <c r="S51" s="625">
        <v>0</v>
      </c>
      <c r="T51" s="625">
        <v>0</v>
      </c>
      <c r="U51" s="625">
        <v>0</v>
      </c>
      <c r="V51" s="625">
        <v>0</v>
      </c>
    </row>
    <row r="52" spans="1:22">
      <c r="A52" s="646">
        <v>41</v>
      </c>
      <c r="B52" s="494" t="s">
        <v>481</v>
      </c>
      <c r="C52" s="625">
        <v>0</v>
      </c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625">
        <v>0</v>
      </c>
      <c r="N52" s="625">
        <v>0</v>
      </c>
      <c r="O52" s="625">
        <v>0</v>
      </c>
      <c r="P52" s="625">
        <v>0</v>
      </c>
      <c r="Q52" s="625">
        <v>0</v>
      </c>
      <c r="R52" s="625">
        <v>0</v>
      </c>
      <c r="S52" s="625">
        <v>0</v>
      </c>
      <c r="T52" s="625">
        <v>0</v>
      </c>
      <c r="U52" s="625">
        <v>0</v>
      </c>
      <c r="V52" s="625">
        <v>0</v>
      </c>
    </row>
    <row r="53" spans="1:22">
      <c r="A53" s="646">
        <v>42</v>
      </c>
      <c r="B53" s="494" t="s">
        <v>482</v>
      </c>
      <c r="C53" s="625">
        <v>0</v>
      </c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0</v>
      </c>
      <c r="M53" s="625">
        <v>0</v>
      </c>
      <c r="N53" s="625">
        <v>0</v>
      </c>
      <c r="O53" s="625">
        <v>0</v>
      </c>
      <c r="P53" s="625">
        <v>0</v>
      </c>
      <c r="Q53" s="625">
        <v>0</v>
      </c>
      <c r="R53" s="625">
        <v>0</v>
      </c>
      <c r="S53" s="625">
        <v>0</v>
      </c>
      <c r="T53" s="625">
        <v>0</v>
      </c>
      <c r="U53" s="625">
        <v>0</v>
      </c>
      <c r="V53" s="625">
        <v>0</v>
      </c>
    </row>
    <row r="54" spans="1:22">
      <c r="A54" s="646">
        <v>43</v>
      </c>
      <c r="B54" s="494" t="s">
        <v>483</v>
      </c>
      <c r="C54" s="625">
        <v>0</v>
      </c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0</v>
      </c>
      <c r="N54" s="625">
        <v>0</v>
      </c>
      <c r="O54" s="625">
        <v>0</v>
      </c>
      <c r="P54" s="625">
        <v>0</v>
      </c>
      <c r="Q54" s="625">
        <v>0</v>
      </c>
      <c r="R54" s="625">
        <v>0</v>
      </c>
      <c r="S54" s="625">
        <v>0</v>
      </c>
      <c r="T54" s="625">
        <v>0</v>
      </c>
      <c r="U54" s="625">
        <v>0</v>
      </c>
      <c r="V54" s="625">
        <v>0</v>
      </c>
    </row>
    <row r="55" spans="1:22">
      <c r="A55" s="646">
        <v>44</v>
      </c>
      <c r="B55" s="494" t="s">
        <v>484</v>
      </c>
      <c r="C55" s="625">
        <v>0</v>
      </c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625">
        <v>0</v>
      </c>
      <c r="N55" s="625">
        <v>0</v>
      </c>
      <c r="O55" s="625">
        <v>0</v>
      </c>
      <c r="P55" s="625">
        <v>0</v>
      </c>
      <c r="Q55" s="625">
        <v>0</v>
      </c>
      <c r="R55" s="625">
        <v>0</v>
      </c>
      <c r="S55" s="625">
        <v>0</v>
      </c>
      <c r="T55" s="625">
        <v>0</v>
      </c>
      <c r="U55" s="625">
        <v>0</v>
      </c>
      <c r="V55" s="625">
        <v>0</v>
      </c>
    </row>
    <row r="56" spans="1:22">
      <c r="A56" s="646">
        <v>45</v>
      </c>
      <c r="B56" s="494" t="s">
        <v>485</v>
      </c>
      <c r="C56" s="625">
        <v>0</v>
      </c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0</v>
      </c>
      <c r="M56" s="625">
        <v>0</v>
      </c>
      <c r="N56" s="625">
        <v>0</v>
      </c>
      <c r="O56" s="625">
        <v>0</v>
      </c>
      <c r="P56" s="625">
        <v>0</v>
      </c>
      <c r="Q56" s="625">
        <v>0</v>
      </c>
      <c r="R56" s="625">
        <v>0</v>
      </c>
      <c r="S56" s="625">
        <v>0</v>
      </c>
      <c r="T56" s="625">
        <v>0</v>
      </c>
      <c r="U56" s="625">
        <v>0</v>
      </c>
      <c r="V56" s="625">
        <v>0</v>
      </c>
    </row>
    <row r="57" spans="1:22">
      <c r="A57" s="646">
        <v>46</v>
      </c>
      <c r="B57" s="494" t="s">
        <v>486</v>
      </c>
      <c r="C57" s="625">
        <v>0</v>
      </c>
      <c r="D57" s="625">
        <v>0</v>
      </c>
      <c r="E57" s="625">
        <v>0</v>
      </c>
      <c r="F57" s="625">
        <v>0</v>
      </c>
      <c r="G57" s="625">
        <v>0</v>
      </c>
      <c r="H57" s="625">
        <v>0</v>
      </c>
      <c r="I57" s="625">
        <v>0</v>
      </c>
      <c r="J57" s="625">
        <v>0</v>
      </c>
      <c r="K57" s="625">
        <v>0</v>
      </c>
      <c r="L57" s="625">
        <v>0</v>
      </c>
      <c r="M57" s="625">
        <v>0</v>
      </c>
      <c r="N57" s="625">
        <v>0</v>
      </c>
      <c r="O57" s="625">
        <v>0</v>
      </c>
      <c r="P57" s="625">
        <v>0</v>
      </c>
      <c r="Q57" s="625">
        <v>0</v>
      </c>
      <c r="R57" s="625">
        <v>0</v>
      </c>
      <c r="S57" s="625">
        <v>0</v>
      </c>
      <c r="T57" s="625">
        <v>0</v>
      </c>
      <c r="U57" s="625">
        <v>0</v>
      </c>
      <c r="V57" s="625">
        <v>0</v>
      </c>
    </row>
    <row r="58" spans="1:22">
      <c r="A58" s="646">
        <v>47</v>
      </c>
      <c r="B58" s="494" t="s">
        <v>487</v>
      </c>
      <c r="C58" s="625">
        <v>0</v>
      </c>
      <c r="D58" s="625">
        <v>0</v>
      </c>
      <c r="E58" s="625">
        <v>0</v>
      </c>
      <c r="F58" s="625">
        <v>0</v>
      </c>
      <c r="G58" s="625">
        <v>0</v>
      </c>
      <c r="H58" s="625">
        <v>0</v>
      </c>
      <c r="I58" s="625">
        <v>0</v>
      </c>
      <c r="J58" s="625">
        <v>0</v>
      </c>
      <c r="K58" s="625">
        <v>0</v>
      </c>
      <c r="L58" s="625">
        <v>0</v>
      </c>
      <c r="M58" s="625">
        <v>0</v>
      </c>
      <c r="N58" s="625">
        <v>0</v>
      </c>
      <c r="O58" s="625">
        <v>0</v>
      </c>
      <c r="P58" s="625">
        <v>0</v>
      </c>
      <c r="Q58" s="625">
        <v>0</v>
      </c>
      <c r="R58" s="625">
        <v>0</v>
      </c>
      <c r="S58" s="625">
        <v>0</v>
      </c>
      <c r="T58" s="625">
        <v>0</v>
      </c>
      <c r="U58" s="625">
        <v>0</v>
      </c>
      <c r="V58" s="625">
        <v>0</v>
      </c>
    </row>
    <row r="59" spans="1:22">
      <c r="A59" s="646">
        <v>48</v>
      </c>
      <c r="B59" s="494" t="s">
        <v>492</v>
      </c>
      <c r="C59" s="625">
        <v>0</v>
      </c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5">
        <v>0</v>
      </c>
      <c r="N59" s="625">
        <v>0</v>
      </c>
      <c r="O59" s="625">
        <v>0</v>
      </c>
      <c r="P59" s="625">
        <v>0</v>
      </c>
      <c r="Q59" s="625">
        <v>0</v>
      </c>
      <c r="R59" s="625">
        <v>0</v>
      </c>
      <c r="S59" s="625">
        <v>0</v>
      </c>
      <c r="T59" s="625">
        <v>0</v>
      </c>
      <c r="U59" s="625">
        <v>0</v>
      </c>
      <c r="V59" s="625">
        <v>0</v>
      </c>
    </row>
    <row r="60" spans="1:22">
      <c r="A60" s="646">
        <v>49</v>
      </c>
      <c r="B60" s="494" t="s">
        <v>493</v>
      </c>
      <c r="C60" s="625">
        <v>0</v>
      </c>
      <c r="D60" s="625">
        <v>0</v>
      </c>
      <c r="E60" s="625">
        <v>0</v>
      </c>
      <c r="F60" s="625">
        <v>0</v>
      </c>
      <c r="G60" s="625">
        <v>0</v>
      </c>
      <c r="H60" s="625">
        <v>0</v>
      </c>
      <c r="I60" s="625">
        <v>0</v>
      </c>
      <c r="J60" s="625">
        <v>0</v>
      </c>
      <c r="K60" s="625">
        <v>0</v>
      </c>
      <c r="L60" s="625">
        <v>0</v>
      </c>
      <c r="M60" s="625">
        <v>0</v>
      </c>
      <c r="N60" s="625">
        <v>0</v>
      </c>
      <c r="O60" s="625">
        <v>0</v>
      </c>
      <c r="P60" s="625">
        <v>0</v>
      </c>
      <c r="Q60" s="625">
        <v>0</v>
      </c>
      <c r="R60" s="625">
        <v>0</v>
      </c>
      <c r="S60" s="625">
        <v>0</v>
      </c>
      <c r="T60" s="625">
        <v>0</v>
      </c>
      <c r="U60" s="625">
        <v>0</v>
      </c>
      <c r="V60" s="625">
        <v>0</v>
      </c>
    </row>
    <row r="61" spans="1:22">
      <c r="A61" s="646">
        <v>50</v>
      </c>
      <c r="B61" s="494" t="s">
        <v>488</v>
      </c>
      <c r="C61" s="625">
        <v>0</v>
      </c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0</v>
      </c>
      <c r="N61" s="625">
        <v>0</v>
      </c>
      <c r="O61" s="625">
        <v>0</v>
      </c>
      <c r="P61" s="625">
        <v>0</v>
      </c>
      <c r="Q61" s="625">
        <v>0</v>
      </c>
      <c r="R61" s="625">
        <v>0</v>
      </c>
      <c r="S61" s="625">
        <v>0</v>
      </c>
      <c r="T61" s="625">
        <v>0</v>
      </c>
      <c r="U61" s="625">
        <v>0</v>
      </c>
      <c r="V61" s="625">
        <v>0</v>
      </c>
    </row>
    <row r="62" spans="1:22">
      <c r="A62" s="646">
        <v>51</v>
      </c>
      <c r="B62" s="494" t="s">
        <v>494</v>
      </c>
      <c r="C62" s="625">
        <v>0</v>
      </c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625">
        <v>0</v>
      </c>
      <c r="N62" s="625">
        <v>0</v>
      </c>
      <c r="O62" s="625">
        <v>0</v>
      </c>
      <c r="P62" s="625">
        <v>0</v>
      </c>
      <c r="Q62" s="625">
        <v>0</v>
      </c>
      <c r="R62" s="625">
        <v>0</v>
      </c>
      <c r="S62" s="625">
        <v>0</v>
      </c>
      <c r="T62" s="625">
        <v>0</v>
      </c>
      <c r="U62" s="625">
        <v>0</v>
      </c>
      <c r="V62" s="625">
        <v>0</v>
      </c>
    </row>
    <row r="63" spans="1:22" s="733" customFormat="1">
      <c r="A63" s="731" t="s">
        <v>9</v>
      </c>
      <c r="B63" s="732"/>
      <c r="C63" s="732">
        <f>SUM(C12:C62)</f>
        <v>0</v>
      </c>
      <c r="D63" s="732">
        <f t="shared" ref="D63:V63" si="0">SUM(D12:D62)</f>
        <v>0</v>
      </c>
      <c r="E63" s="732">
        <f t="shared" si="0"/>
        <v>0</v>
      </c>
      <c r="F63" s="732">
        <f t="shared" si="0"/>
        <v>0</v>
      </c>
      <c r="G63" s="732">
        <f t="shared" si="0"/>
        <v>0</v>
      </c>
      <c r="H63" s="732">
        <f t="shared" si="0"/>
        <v>0</v>
      </c>
      <c r="I63" s="732">
        <f t="shared" si="0"/>
        <v>0</v>
      </c>
      <c r="J63" s="732">
        <f t="shared" si="0"/>
        <v>0</v>
      </c>
      <c r="K63" s="732">
        <f t="shared" si="0"/>
        <v>0</v>
      </c>
      <c r="L63" s="732">
        <f t="shared" si="0"/>
        <v>0</v>
      </c>
      <c r="M63" s="732">
        <f t="shared" si="0"/>
        <v>0</v>
      </c>
      <c r="N63" s="732">
        <f t="shared" si="0"/>
        <v>0</v>
      </c>
      <c r="O63" s="732">
        <f t="shared" si="0"/>
        <v>0</v>
      </c>
      <c r="P63" s="732">
        <f t="shared" si="0"/>
        <v>0</v>
      </c>
      <c r="Q63" s="732">
        <f t="shared" si="0"/>
        <v>0</v>
      </c>
      <c r="R63" s="732">
        <f t="shared" si="0"/>
        <v>0</v>
      </c>
      <c r="S63" s="732">
        <f t="shared" si="0"/>
        <v>0</v>
      </c>
      <c r="T63" s="732">
        <f t="shared" si="0"/>
        <v>0</v>
      </c>
      <c r="U63" s="732">
        <f t="shared" si="0"/>
        <v>0</v>
      </c>
      <c r="V63" s="732">
        <f t="shared" si="0"/>
        <v>0</v>
      </c>
    </row>
    <row r="65" spans="1:22" s="285" customFormat="1" ht="12.75">
      <c r="A65" s="11" t="s">
        <v>5</v>
      </c>
      <c r="G65" s="11"/>
      <c r="H65" s="11"/>
      <c r="K65" s="11"/>
      <c r="L65" s="11"/>
      <c r="M65" s="11"/>
      <c r="N65" s="11"/>
      <c r="O65" s="11"/>
      <c r="P65" s="11"/>
      <c r="Q65" s="11"/>
      <c r="R65" s="11"/>
      <c r="S65" s="64"/>
      <c r="T65" s="1152" t="s">
        <v>6</v>
      </c>
      <c r="U65" s="1152"/>
      <c r="V65" s="64"/>
    </row>
    <row r="66" spans="1:22" s="285" customFormat="1" ht="12.75" customHeight="1">
      <c r="K66" s="1238" t="s">
        <v>7</v>
      </c>
      <c r="L66" s="1238"/>
      <c r="M66" s="1238"/>
      <c r="N66" s="1238"/>
      <c r="O66" s="1238"/>
      <c r="P66" s="1238"/>
      <c r="Q66" s="1238"/>
      <c r="R66" s="1238"/>
      <c r="S66" s="1238"/>
      <c r="T66" s="1238"/>
      <c r="U66" s="1238"/>
      <c r="V66" s="1238"/>
    </row>
    <row r="67" spans="1:22" s="285" customFormat="1" ht="12.75" customHeight="1">
      <c r="J67" s="1238" t="s">
        <v>56</v>
      </c>
      <c r="K67" s="1238"/>
      <c r="L67" s="1238"/>
      <c r="M67" s="1238"/>
      <c r="N67" s="1238"/>
      <c r="O67" s="1238"/>
      <c r="P67" s="1238"/>
      <c r="Q67" s="1238"/>
      <c r="R67" s="1238"/>
      <c r="S67" s="1238"/>
      <c r="T67" s="1238"/>
      <c r="U67" s="1238"/>
      <c r="V67" s="1238"/>
    </row>
    <row r="68" spans="1:22" s="285" customFormat="1" ht="12.75">
      <c r="A68" s="11"/>
      <c r="B68" s="11"/>
      <c r="K68" s="11"/>
      <c r="L68" s="11"/>
      <c r="M68" s="11"/>
      <c r="N68" s="11"/>
      <c r="O68" s="11"/>
      <c r="P68" s="11"/>
      <c r="Q68" s="1147" t="s">
        <v>55</v>
      </c>
      <c r="R68" s="1147"/>
      <c r="S68" s="1147"/>
      <c r="T68" s="1147"/>
      <c r="U68" s="1147"/>
      <c r="V68" s="1147"/>
    </row>
    <row r="71" spans="1:22">
      <c r="O71" s="614">
        <f>C63+G63+K63+O63+S63</f>
        <v>0</v>
      </c>
    </row>
  </sheetData>
  <mergeCells count="24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J67:V67"/>
    <mergeCell ref="Q68:V68"/>
    <mergeCell ref="O9:O10"/>
    <mergeCell ref="P9:R9"/>
    <mergeCell ref="S9:S10"/>
    <mergeCell ref="T9:V9"/>
    <mergeCell ref="T65:U65"/>
    <mergeCell ref="K66:V66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54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view="pageBreakPreview" topLeftCell="A33" zoomScale="70" zoomScaleNormal="90" zoomScaleSheetLayoutView="70" workbookViewId="0">
      <selection activeCell="X64" sqref="X64"/>
    </sheetView>
  </sheetViews>
  <sheetFormatPr defaultRowHeight="15"/>
  <cols>
    <col min="1" max="1" width="9.140625" style="614"/>
    <col min="2" max="2" width="17.5703125" style="614" customWidth="1"/>
    <col min="3" max="3" width="9.7109375" style="614" customWidth="1"/>
    <col min="4" max="4" width="8.140625" style="614" customWidth="1"/>
    <col min="5" max="5" width="7.42578125" style="614" customWidth="1"/>
    <col min="6" max="6" width="9.140625" style="614" customWidth="1"/>
    <col min="7" max="7" width="9.5703125" style="614" customWidth="1"/>
    <col min="8" max="8" width="8.140625" style="614" customWidth="1"/>
    <col min="9" max="9" width="6.85546875" style="614" customWidth="1"/>
    <col min="10" max="10" width="9.28515625" style="614" customWidth="1"/>
    <col min="11" max="11" width="10.5703125" style="614" customWidth="1"/>
    <col min="12" max="12" width="8.7109375" style="614" customWidth="1"/>
    <col min="13" max="13" width="7.42578125" style="614" customWidth="1"/>
    <col min="14" max="14" width="8.5703125" style="614" customWidth="1"/>
    <col min="15" max="15" width="8.7109375" style="614" customWidth="1"/>
    <col min="16" max="16" width="8.5703125" style="614" customWidth="1"/>
    <col min="17" max="17" width="7.85546875" style="614" customWidth="1"/>
    <col min="18" max="18" width="8.5703125" style="614" customWidth="1"/>
    <col min="19" max="20" width="10.5703125" style="614" customWidth="1"/>
    <col min="21" max="21" width="11.140625" style="614" customWidth="1"/>
    <col min="22" max="22" width="10.7109375" style="614" bestFit="1" customWidth="1"/>
    <col min="23" max="257" width="9.140625" style="614"/>
    <col min="258" max="258" width="17.5703125" style="614" customWidth="1"/>
    <col min="259" max="259" width="9.7109375" style="614" customWidth="1"/>
    <col min="260" max="260" width="8.140625" style="614" customWidth="1"/>
    <col min="261" max="261" width="7.42578125" style="614" customWidth="1"/>
    <col min="262" max="262" width="9.140625" style="614" customWidth="1"/>
    <col min="263" max="263" width="9.5703125" style="614" customWidth="1"/>
    <col min="264" max="264" width="8.140625" style="614" customWidth="1"/>
    <col min="265" max="265" width="6.85546875" style="614" customWidth="1"/>
    <col min="266" max="266" width="9.28515625" style="614" customWidth="1"/>
    <col min="267" max="267" width="10.5703125" style="614" customWidth="1"/>
    <col min="268" max="268" width="8.7109375" style="614" customWidth="1"/>
    <col min="269" max="269" width="7.42578125" style="614" customWidth="1"/>
    <col min="270" max="270" width="8.5703125" style="614" customWidth="1"/>
    <col min="271" max="271" width="8.7109375" style="614" customWidth="1"/>
    <col min="272" max="272" width="8.5703125" style="614" customWidth="1"/>
    <col min="273" max="273" width="7.85546875" style="614" customWidth="1"/>
    <col min="274" max="274" width="8.5703125" style="614" customWidth="1"/>
    <col min="275" max="276" width="10.5703125" style="614" customWidth="1"/>
    <col min="277" max="277" width="11.140625" style="614" customWidth="1"/>
    <col min="278" max="278" width="10.7109375" style="614" bestFit="1" customWidth="1"/>
    <col min="279" max="513" width="9.140625" style="614"/>
    <col min="514" max="514" width="17.5703125" style="614" customWidth="1"/>
    <col min="515" max="515" width="9.7109375" style="614" customWidth="1"/>
    <col min="516" max="516" width="8.140625" style="614" customWidth="1"/>
    <col min="517" max="517" width="7.42578125" style="614" customWidth="1"/>
    <col min="518" max="518" width="9.140625" style="614" customWidth="1"/>
    <col min="519" max="519" width="9.5703125" style="614" customWidth="1"/>
    <col min="520" max="520" width="8.140625" style="614" customWidth="1"/>
    <col min="521" max="521" width="6.85546875" style="614" customWidth="1"/>
    <col min="522" max="522" width="9.28515625" style="614" customWidth="1"/>
    <col min="523" max="523" width="10.5703125" style="614" customWidth="1"/>
    <col min="524" max="524" width="8.7109375" style="614" customWidth="1"/>
    <col min="525" max="525" width="7.42578125" style="614" customWidth="1"/>
    <col min="526" max="526" width="8.5703125" style="614" customWidth="1"/>
    <col min="527" max="527" width="8.7109375" style="614" customWidth="1"/>
    <col min="528" max="528" width="8.5703125" style="614" customWidth="1"/>
    <col min="529" max="529" width="7.85546875" style="614" customWidth="1"/>
    <col min="530" max="530" width="8.5703125" style="614" customWidth="1"/>
    <col min="531" max="532" width="10.5703125" style="614" customWidth="1"/>
    <col min="533" max="533" width="11.140625" style="614" customWidth="1"/>
    <col min="534" max="534" width="10.7109375" style="614" bestFit="1" customWidth="1"/>
    <col min="535" max="769" width="9.140625" style="614"/>
    <col min="770" max="770" width="17.5703125" style="614" customWidth="1"/>
    <col min="771" max="771" width="9.7109375" style="614" customWidth="1"/>
    <col min="772" max="772" width="8.140625" style="614" customWidth="1"/>
    <col min="773" max="773" width="7.42578125" style="614" customWidth="1"/>
    <col min="774" max="774" width="9.140625" style="614" customWidth="1"/>
    <col min="775" max="775" width="9.5703125" style="614" customWidth="1"/>
    <col min="776" max="776" width="8.140625" style="614" customWidth="1"/>
    <col min="777" max="777" width="6.85546875" style="614" customWidth="1"/>
    <col min="778" max="778" width="9.28515625" style="614" customWidth="1"/>
    <col min="779" max="779" width="10.5703125" style="614" customWidth="1"/>
    <col min="780" max="780" width="8.7109375" style="614" customWidth="1"/>
    <col min="781" max="781" width="7.42578125" style="614" customWidth="1"/>
    <col min="782" max="782" width="8.5703125" style="614" customWidth="1"/>
    <col min="783" max="783" width="8.7109375" style="614" customWidth="1"/>
    <col min="784" max="784" width="8.5703125" style="614" customWidth="1"/>
    <col min="785" max="785" width="7.85546875" style="614" customWidth="1"/>
    <col min="786" max="786" width="8.5703125" style="614" customWidth="1"/>
    <col min="787" max="788" width="10.5703125" style="614" customWidth="1"/>
    <col min="789" max="789" width="11.140625" style="614" customWidth="1"/>
    <col min="790" max="790" width="10.7109375" style="614" bestFit="1" customWidth="1"/>
    <col min="791" max="1025" width="9.140625" style="614"/>
    <col min="1026" max="1026" width="17.5703125" style="614" customWidth="1"/>
    <col min="1027" max="1027" width="9.7109375" style="614" customWidth="1"/>
    <col min="1028" max="1028" width="8.140625" style="614" customWidth="1"/>
    <col min="1029" max="1029" width="7.42578125" style="614" customWidth="1"/>
    <col min="1030" max="1030" width="9.140625" style="614" customWidth="1"/>
    <col min="1031" max="1031" width="9.5703125" style="614" customWidth="1"/>
    <col min="1032" max="1032" width="8.140625" style="614" customWidth="1"/>
    <col min="1033" max="1033" width="6.85546875" style="614" customWidth="1"/>
    <col min="1034" max="1034" width="9.28515625" style="614" customWidth="1"/>
    <col min="1035" max="1035" width="10.5703125" style="614" customWidth="1"/>
    <col min="1036" max="1036" width="8.7109375" style="614" customWidth="1"/>
    <col min="1037" max="1037" width="7.42578125" style="614" customWidth="1"/>
    <col min="1038" max="1038" width="8.5703125" style="614" customWidth="1"/>
    <col min="1039" max="1039" width="8.7109375" style="614" customWidth="1"/>
    <col min="1040" max="1040" width="8.5703125" style="614" customWidth="1"/>
    <col min="1041" max="1041" width="7.85546875" style="614" customWidth="1"/>
    <col min="1042" max="1042" width="8.5703125" style="614" customWidth="1"/>
    <col min="1043" max="1044" width="10.5703125" style="614" customWidth="1"/>
    <col min="1045" max="1045" width="11.140625" style="614" customWidth="1"/>
    <col min="1046" max="1046" width="10.7109375" style="614" bestFit="1" customWidth="1"/>
    <col min="1047" max="1281" width="9.140625" style="614"/>
    <col min="1282" max="1282" width="17.5703125" style="614" customWidth="1"/>
    <col min="1283" max="1283" width="9.7109375" style="614" customWidth="1"/>
    <col min="1284" max="1284" width="8.140625" style="614" customWidth="1"/>
    <col min="1285" max="1285" width="7.42578125" style="614" customWidth="1"/>
    <col min="1286" max="1286" width="9.140625" style="614" customWidth="1"/>
    <col min="1287" max="1287" width="9.5703125" style="614" customWidth="1"/>
    <col min="1288" max="1288" width="8.140625" style="614" customWidth="1"/>
    <col min="1289" max="1289" width="6.85546875" style="614" customWidth="1"/>
    <col min="1290" max="1290" width="9.28515625" style="614" customWidth="1"/>
    <col min="1291" max="1291" width="10.5703125" style="614" customWidth="1"/>
    <col min="1292" max="1292" width="8.7109375" style="614" customWidth="1"/>
    <col min="1293" max="1293" width="7.42578125" style="614" customWidth="1"/>
    <col min="1294" max="1294" width="8.5703125" style="614" customWidth="1"/>
    <col min="1295" max="1295" width="8.7109375" style="614" customWidth="1"/>
    <col min="1296" max="1296" width="8.5703125" style="614" customWidth="1"/>
    <col min="1297" max="1297" width="7.85546875" style="614" customWidth="1"/>
    <col min="1298" max="1298" width="8.5703125" style="614" customWidth="1"/>
    <col min="1299" max="1300" width="10.5703125" style="614" customWidth="1"/>
    <col min="1301" max="1301" width="11.140625" style="614" customWidth="1"/>
    <col min="1302" max="1302" width="10.7109375" style="614" bestFit="1" customWidth="1"/>
    <col min="1303" max="1537" width="9.140625" style="614"/>
    <col min="1538" max="1538" width="17.5703125" style="614" customWidth="1"/>
    <col min="1539" max="1539" width="9.7109375" style="614" customWidth="1"/>
    <col min="1540" max="1540" width="8.140625" style="614" customWidth="1"/>
    <col min="1541" max="1541" width="7.42578125" style="614" customWidth="1"/>
    <col min="1542" max="1542" width="9.140625" style="614" customWidth="1"/>
    <col min="1543" max="1543" width="9.5703125" style="614" customWidth="1"/>
    <col min="1544" max="1544" width="8.140625" style="614" customWidth="1"/>
    <col min="1545" max="1545" width="6.85546875" style="614" customWidth="1"/>
    <col min="1546" max="1546" width="9.28515625" style="614" customWidth="1"/>
    <col min="1547" max="1547" width="10.5703125" style="614" customWidth="1"/>
    <col min="1548" max="1548" width="8.7109375" style="614" customWidth="1"/>
    <col min="1549" max="1549" width="7.42578125" style="614" customWidth="1"/>
    <col min="1550" max="1550" width="8.5703125" style="614" customWidth="1"/>
    <col min="1551" max="1551" width="8.7109375" style="614" customWidth="1"/>
    <col min="1552" max="1552" width="8.5703125" style="614" customWidth="1"/>
    <col min="1553" max="1553" width="7.85546875" style="614" customWidth="1"/>
    <col min="1554" max="1554" width="8.5703125" style="614" customWidth="1"/>
    <col min="1555" max="1556" width="10.5703125" style="614" customWidth="1"/>
    <col min="1557" max="1557" width="11.140625" style="614" customWidth="1"/>
    <col min="1558" max="1558" width="10.7109375" style="614" bestFit="1" customWidth="1"/>
    <col min="1559" max="1793" width="9.140625" style="614"/>
    <col min="1794" max="1794" width="17.5703125" style="614" customWidth="1"/>
    <col min="1795" max="1795" width="9.7109375" style="614" customWidth="1"/>
    <col min="1796" max="1796" width="8.140625" style="614" customWidth="1"/>
    <col min="1797" max="1797" width="7.42578125" style="614" customWidth="1"/>
    <col min="1798" max="1798" width="9.140625" style="614" customWidth="1"/>
    <col min="1799" max="1799" width="9.5703125" style="614" customWidth="1"/>
    <col min="1800" max="1800" width="8.140625" style="614" customWidth="1"/>
    <col min="1801" max="1801" width="6.85546875" style="614" customWidth="1"/>
    <col min="1802" max="1802" width="9.28515625" style="614" customWidth="1"/>
    <col min="1803" max="1803" width="10.5703125" style="614" customWidth="1"/>
    <col min="1804" max="1804" width="8.7109375" style="614" customWidth="1"/>
    <col min="1805" max="1805" width="7.42578125" style="614" customWidth="1"/>
    <col min="1806" max="1806" width="8.5703125" style="614" customWidth="1"/>
    <col min="1807" max="1807" width="8.7109375" style="614" customWidth="1"/>
    <col min="1808" max="1808" width="8.5703125" style="614" customWidth="1"/>
    <col min="1809" max="1809" width="7.85546875" style="614" customWidth="1"/>
    <col min="1810" max="1810" width="8.5703125" style="614" customWidth="1"/>
    <col min="1811" max="1812" width="10.5703125" style="614" customWidth="1"/>
    <col min="1813" max="1813" width="11.140625" style="614" customWidth="1"/>
    <col min="1814" max="1814" width="10.7109375" style="614" bestFit="1" customWidth="1"/>
    <col min="1815" max="2049" width="9.140625" style="614"/>
    <col min="2050" max="2050" width="17.5703125" style="614" customWidth="1"/>
    <col min="2051" max="2051" width="9.7109375" style="614" customWidth="1"/>
    <col min="2052" max="2052" width="8.140625" style="614" customWidth="1"/>
    <col min="2053" max="2053" width="7.42578125" style="614" customWidth="1"/>
    <col min="2054" max="2054" width="9.140625" style="614" customWidth="1"/>
    <col min="2055" max="2055" width="9.5703125" style="614" customWidth="1"/>
    <col min="2056" max="2056" width="8.140625" style="614" customWidth="1"/>
    <col min="2057" max="2057" width="6.85546875" style="614" customWidth="1"/>
    <col min="2058" max="2058" width="9.28515625" style="614" customWidth="1"/>
    <col min="2059" max="2059" width="10.5703125" style="614" customWidth="1"/>
    <col min="2060" max="2060" width="8.7109375" style="614" customWidth="1"/>
    <col min="2061" max="2061" width="7.42578125" style="614" customWidth="1"/>
    <col min="2062" max="2062" width="8.5703125" style="614" customWidth="1"/>
    <col min="2063" max="2063" width="8.7109375" style="614" customWidth="1"/>
    <col min="2064" max="2064" width="8.5703125" style="614" customWidth="1"/>
    <col min="2065" max="2065" width="7.85546875" style="614" customWidth="1"/>
    <col min="2066" max="2066" width="8.5703125" style="614" customWidth="1"/>
    <col min="2067" max="2068" width="10.5703125" style="614" customWidth="1"/>
    <col min="2069" max="2069" width="11.140625" style="614" customWidth="1"/>
    <col min="2070" max="2070" width="10.7109375" style="614" bestFit="1" customWidth="1"/>
    <col min="2071" max="2305" width="9.140625" style="614"/>
    <col min="2306" max="2306" width="17.5703125" style="614" customWidth="1"/>
    <col min="2307" max="2307" width="9.7109375" style="614" customWidth="1"/>
    <col min="2308" max="2308" width="8.140625" style="614" customWidth="1"/>
    <col min="2309" max="2309" width="7.42578125" style="614" customWidth="1"/>
    <col min="2310" max="2310" width="9.140625" style="614" customWidth="1"/>
    <col min="2311" max="2311" width="9.5703125" style="614" customWidth="1"/>
    <col min="2312" max="2312" width="8.140625" style="614" customWidth="1"/>
    <col min="2313" max="2313" width="6.85546875" style="614" customWidth="1"/>
    <col min="2314" max="2314" width="9.28515625" style="614" customWidth="1"/>
    <col min="2315" max="2315" width="10.5703125" style="614" customWidth="1"/>
    <col min="2316" max="2316" width="8.7109375" style="614" customWidth="1"/>
    <col min="2317" max="2317" width="7.42578125" style="614" customWidth="1"/>
    <col min="2318" max="2318" width="8.5703125" style="614" customWidth="1"/>
    <col min="2319" max="2319" width="8.7109375" style="614" customWidth="1"/>
    <col min="2320" max="2320" width="8.5703125" style="614" customWidth="1"/>
    <col min="2321" max="2321" width="7.85546875" style="614" customWidth="1"/>
    <col min="2322" max="2322" width="8.5703125" style="614" customWidth="1"/>
    <col min="2323" max="2324" width="10.5703125" style="614" customWidth="1"/>
    <col min="2325" max="2325" width="11.140625" style="614" customWidth="1"/>
    <col min="2326" max="2326" width="10.7109375" style="614" bestFit="1" customWidth="1"/>
    <col min="2327" max="2561" width="9.140625" style="614"/>
    <col min="2562" max="2562" width="17.5703125" style="614" customWidth="1"/>
    <col min="2563" max="2563" width="9.7109375" style="614" customWidth="1"/>
    <col min="2564" max="2564" width="8.140625" style="614" customWidth="1"/>
    <col min="2565" max="2565" width="7.42578125" style="614" customWidth="1"/>
    <col min="2566" max="2566" width="9.140625" style="614" customWidth="1"/>
    <col min="2567" max="2567" width="9.5703125" style="614" customWidth="1"/>
    <col min="2568" max="2568" width="8.140625" style="614" customWidth="1"/>
    <col min="2569" max="2569" width="6.85546875" style="614" customWidth="1"/>
    <col min="2570" max="2570" width="9.28515625" style="614" customWidth="1"/>
    <col min="2571" max="2571" width="10.5703125" style="614" customWidth="1"/>
    <col min="2572" max="2572" width="8.7109375" style="614" customWidth="1"/>
    <col min="2573" max="2573" width="7.42578125" style="614" customWidth="1"/>
    <col min="2574" max="2574" width="8.5703125" style="614" customWidth="1"/>
    <col min="2575" max="2575" width="8.7109375" style="614" customWidth="1"/>
    <col min="2576" max="2576" width="8.5703125" style="614" customWidth="1"/>
    <col min="2577" max="2577" width="7.85546875" style="614" customWidth="1"/>
    <col min="2578" max="2578" width="8.5703125" style="614" customWidth="1"/>
    <col min="2579" max="2580" width="10.5703125" style="614" customWidth="1"/>
    <col min="2581" max="2581" width="11.140625" style="614" customWidth="1"/>
    <col min="2582" max="2582" width="10.7109375" style="614" bestFit="1" customWidth="1"/>
    <col min="2583" max="2817" width="9.140625" style="614"/>
    <col min="2818" max="2818" width="17.5703125" style="614" customWidth="1"/>
    <col min="2819" max="2819" width="9.7109375" style="614" customWidth="1"/>
    <col min="2820" max="2820" width="8.140625" style="614" customWidth="1"/>
    <col min="2821" max="2821" width="7.42578125" style="614" customWidth="1"/>
    <col min="2822" max="2822" width="9.140625" style="614" customWidth="1"/>
    <col min="2823" max="2823" width="9.5703125" style="614" customWidth="1"/>
    <col min="2824" max="2824" width="8.140625" style="614" customWidth="1"/>
    <col min="2825" max="2825" width="6.85546875" style="614" customWidth="1"/>
    <col min="2826" max="2826" width="9.28515625" style="614" customWidth="1"/>
    <col min="2827" max="2827" width="10.5703125" style="614" customWidth="1"/>
    <col min="2828" max="2828" width="8.7109375" style="614" customWidth="1"/>
    <col min="2829" max="2829" width="7.42578125" style="614" customWidth="1"/>
    <col min="2830" max="2830" width="8.5703125" style="614" customWidth="1"/>
    <col min="2831" max="2831" width="8.7109375" style="614" customWidth="1"/>
    <col min="2832" max="2832" width="8.5703125" style="614" customWidth="1"/>
    <col min="2833" max="2833" width="7.85546875" style="614" customWidth="1"/>
    <col min="2834" max="2834" width="8.5703125" style="614" customWidth="1"/>
    <col min="2835" max="2836" width="10.5703125" style="614" customWidth="1"/>
    <col min="2837" max="2837" width="11.140625" style="614" customWidth="1"/>
    <col min="2838" max="2838" width="10.7109375" style="614" bestFit="1" customWidth="1"/>
    <col min="2839" max="3073" width="9.140625" style="614"/>
    <col min="3074" max="3074" width="17.5703125" style="614" customWidth="1"/>
    <col min="3075" max="3075" width="9.7109375" style="614" customWidth="1"/>
    <col min="3076" max="3076" width="8.140625" style="614" customWidth="1"/>
    <col min="3077" max="3077" width="7.42578125" style="614" customWidth="1"/>
    <col min="3078" max="3078" width="9.140625" style="614" customWidth="1"/>
    <col min="3079" max="3079" width="9.5703125" style="614" customWidth="1"/>
    <col min="3080" max="3080" width="8.140625" style="614" customWidth="1"/>
    <col min="3081" max="3081" width="6.85546875" style="614" customWidth="1"/>
    <col min="3082" max="3082" width="9.28515625" style="614" customWidth="1"/>
    <col min="3083" max="3083" width="10.5703125" style="614" customWidth="1"/>
    <col min="3084" max="3084" width="8.7109375" style="614" customWidth="1"/>
    <col min="3085" max="3085" width="7.42578125" style="614" customWidth="1"/>
    <col min="3086" max="3086" width="8.5703125" style="614" customWidth="1"/>
    <col min="3087" max="3087" width="8.7109375" style="614" customWidth="1"/>
    <col min="3088" max="3088" width="8.5703125" style="614" customWidth="1"/>
    <col min="3089" max="3089" width="7.85546875" style="614" customWidth="1"/>
    <col min="3090" max="3090" width="8.5703125" style="614" customWidth="1"/>
    <col min="3091" max="3092" width="10.5703125" style="614" customWidth="1"/>
    <col min="3093" max="3093" width="11.140625" style="614" customWidth="1"/>
    <col min="3094" max="3094" width="10.7109375" style="614" bestFit="1" customWidth="1"/>
    <col min="3095" max="3329" width="9.140625" style="614"/>
    <col min="3330" max="3330" width="17.5703125" style="614" customWidth="1"/>
    <col min="3331" max="3331" width="9.7109375" style="614" customWidth="1"/>
    <col min="3332" max="3332" width="8.140625" style="614" customWidth="1"/>
    <col min="3333" max="3333" width="7.42578125" style="614" customWidth="1"/>
    <col min="3334" max="3334" width="9.140625" style="614" customWidth="1"/>
    <col min="3335" max="3335" width="9.5703125" style="614" customWidth="1"/>
    <col min="3336" max="3336" width="8.140625" style="614" customWidth="1"/>
    <col min="3337" max="3337" width="6.85546875" style="614" customWidth="1"/>
    <col min="3338" max="3338" width="9.28515625" style="614" customWidth="1"/>
    <col min="3339" max="3339" width="10.5703125" style="614" customWidth="1"/>
    <col min="3340" max="3340" width="8.7109375" style="614" customWidth="1"/>
    <col min="3341" max="3341" width="7.42578125" style="614" customWidth="1"/>
    <col min="3342" max="3342" width="8.5703125" style="614" customWidth="1"/>
    <col min="3343" max="3343" width="8.7109375" style="614" customWidth="1"/>
    <col min="3344" max="3344" width="8.5703125" style="614" customWidth="1"/>
    <col min="3345" max="3345" width="7.85546875" style="614" customWidth="1"/>
    <col min="3346" max="3346" width="8.5703125" style="614" customWidth="1"/>
    <col min="3347" max="3348" width="10.5703125" style="614" customWidth="1"/>
    <col min="3349" max="3349" width="11.140625" style="614" customWidth="1"/>
    <col min="3350" max="3350" width="10.7109375" style="614" bestFit="1" customWidth="1"/>
    <col min="3351" max="3585" width="9.140625" style="614"/>
    <col min="3586" max="3586" width="17.5703125" style="614" customWidth="1"/>
    <col min="3587" max="3587" width="9.7109375" style="614" customWidth="1"/>
    <col min="3588" max="3588" width="8.140625" style="614" customWidth="1"/>
    <col min="3589" max="3589" width="7.42578125" style="614" customWidth="1"/>
    <col min="3590" max="3590" width="9.140625" style="614" customWidth="1"/>
    <col min="3591" max="3591" width="9.5703125" style="614" customWidth="1"/>
    <col min="3592" max="3592" width="8.140625" style="614" customWidth="1"/>
    <col min="3593" max="3593" width="6.85546875" style="614" customWidth="1"/>
    <col min="3594" max="3594" width="9.28515625" style="614" customWidth="1"/>
    <col min="3595" max="3595" width="10.5703125" style="614" customWidth="1"/>
    <col min="3596" max="3596" width="8.7109375" style="614" customWidth="1"/>
    <col min="3597" max="3597" width="7.42578125" style="614" customWidth="1"/>
    <col min="3598" max="3598" width="8.5703125" style="614" customWidth="1"/>
    <col min="3599" max="3599" width="8.7109375" style="614" customWidth="1"/>
    <col min="3600" max="3600" width="8.5703125" style="614" customWidth="1"/>
    <col min="3601" max="3601" width="7.85546875" style="614" customWidth="1"/>
    <col min="3602" max="3602" width="8.5703125" style="614" customWidth="1"/>
    <col min="3603" max="3604" width="10.5703125" style="614" customWidth="1"/>
    <col min="3605" max="3605" width="11.140625" style="614" customWidth="1"/>
    <col min="3606" max="3606" width="10.7109375" style="614" bestFit="1" customWidth="1"/>
    <col min="3607" max="3841" width="9.140625" style="614"/>
    <col min="3842" max="3842" width="17.5703125" style="614" customWidth="1"/>
    <col min="3843" max="3843" width="9.7109375" style="614" customWidth="1"/>
    <col min="3844" max="3844" width="8.140625" style="614" customWidth="1"/>
    <col min="3845" max="3845" width="7.42578125" style="614" customWidth="1"/>
    <col min="3846" max="3846" width="9.140625" style="614" customWidth="1"/>
    <col min="3847" max="3847" width="9.5703125" style="614" customWidth="1"/>
    <col min="3848" max="3848" width="8.140625" style="614" customWidth="1"/>
    <col min="3849" max="3849" width="6.85546875" style="614" customWidth="1"/>
    <col min="3850" max="3850" width="9.28515625" style="614" customWidth="1"/>
    <col min="3851" max="3851" width="10.5703125" style="614" customWidth="1"/>
    <col min="3852" max="3852" width="8.7109375" style="614" customWidth="1"/>
    <col min="3853" max="3853" width="7.42578125" style="614" customWidth="1"/>
    <col min="3854" max="3854" width="8.5703125" style="614" customWidth="1"/>
    <col min="3855" max="3855" width="8.7109375" style="614" customWidth="1"/>
    <col min="3856" max="3856" width="8.5703125" style="614" customWidth="1"/>
    <col min="3857" max="3857" width="7.85546875" style="614" customWidth="1"/>
    <col min="3858" max="3858" width="8.5703125" style="614" customWidth="1"/>
    <col min="3859" max="3860" width="10.5703125" style="614" customWidth="1"/>
    <col min="3861" max="3861" width="11.140625" style="614" customWidth="1"/>
    <col min="3862" max="3862" width="10.7109375" style="614" bestFit="1" customWidth="1"/>
    <col min="3863" max="4097" width="9.140625" style="614"/>
    <col min="4098" max="4098" width="17.5703125" style="614" customWidth="1"/>
    <col min="4099" max="4099" width="9.7109375" style="614" customWidth="1"/>
    <col min="4100" max="4100" width="8.140625" style="614" customWidth="1"/>
    <col min="4101" max="4101" width="7.42578125" style="614" customWidth="1"/>
    <col min="4102" max="4102" width="9.140625" style="614" customWidth="1"/>
    <col min="4103" max="4103" width="9.5703125" style="614" customWidth="1"/>
    <col min="4104" max="4104" width="8.140625" style="614" customWidth="1"/>
    <col min="4105" max="4105" width="6.85546875" style="614" customWidth="1"/>
    <col min="4106" max="4106" width="9.28515625" style="614" customWidth="1"/>
    <col min="4107" max="4107" width="10.5703125" style="614" customWidth="1"/>
    <col min="4108" max="4108" width="8.7109375" style="614" customWidth="1"/>
    <col min="4109" max="4109" width="7.42578125" style="614" customWidth="1"/>
    <col min="4110" max="4110" width="8.5703125" style="614" customWidth="1"/>
    <col min="4111" max="4111" width="8.7109375" style="614" customWidth="1"/>
    <col min="4112" max="4112" width="8.5703125" style="614" customWidth="1"/>
    <col min="4113" max="4113" width="7.85546875" style="614" customWidth="1"/>
    <col min="4114" max="4114" width="8.5703125" style="614" customWidth="1"/>
    <col min="4115" max="4116" width="10.5703125" style="614" customWidth="1"/>
    <col min="4117" max="4117" width="11.140625" style="614" customWidth="1"/>
    <col min="4118" max="4118" width="10.7109375" style="614" bestFit="1" customWidth="1"/>
    <col min="4119" max="4353" width="9.140625" style="614"/>
    <col min="4354" max="4354" width="17.5703125" style="614" customWidth="1"/>
    <col min="4355" max="4355" width="9.7109375" style="614" customWidth="1"/>
    <col min="4356" max="4356" width="8.140625" style="614" customWidth="1"/>
    <col min="4357" max="4357" width="7.42578125" style="614" customWidth="1"/>
    <col min="4358" max="4358" width="9.140625" style="614" customWidth="1"/>
    <col min="4359" max="4359" width="9.5703125" style="614" customWidth="1"/>
    <col min="4360" max="4360" width="8.140625" style="614" customWidth="1"/>
    <col min="4361" max="4361" width="6.85546875" style="614" customWidth="1"/>
    <col min="4362" max="4362" width="9.28515625" style="614" customWidth="1"/>
    <col min="4363" max="4363" width="10.5703125" style="614" customWidth="1"/>
    <col min="4364" max="4364" width="8.7109375" style="614" customWidth="1"/>
    <col min="4365" max="4365" width="7.42578125" style="614" customWidth="1"/>
    <col min="4366" max="4366" width="8.5703125" style="614" customWidth="1"/>
    <col min="4367" max="4367" width="8.7109375" style="614" customWidth="1"/>
    <col min="4368" max="4368" width="8.5703125" style="614" customWidth="1"/>
    <col min="4369" max="4369" width="7.85546875" style="614" customWidth="1"/>
    <col min="4370" max="4370" width="8.5703125" style="614" customWidth="1"/>
    <col min="4371" max="4372" width="10.5703125" style="614" customWidth="1"/>
    <col min="4373" max="4373" width="11.140625" style="614" customWidth="1"/>
    <col min="4374" max="4374" width="10.7109375" style="614" bestFit="1" customWidth="1"/>
    <col min="4375" max="4609" width="9.140625" style="614"/>
    <col min="4610" max="4610" width="17.5703125" style="614" customWidth="1"/>
    <col min="4611" max="4611" width="9.7109375" style="614" customWidth="1"/>
    <col min="4612" max="4612" width="8.140625" style="614" customWidth="1"/>
    <col min="4613" max="4613" width="7.42578125" style="614" customWidth="1"/>
    <col min="4614" max="4614" width="9.140625" style="614" customWidth="1"/>
    <col min="4615" max="4615" width="9.5703125" style="614" customWidth="1"/>
    <col min="4616" max="4616" width="8.140625" style="614" customWidth="1"/>
    <col min="4617" max="4617" width="6.85546875" style="614" customWidth="1"/>
    <col min="4618" max="4618" width="9.28515625" style="614" customWidth="1"/>
    <col min="4619" max="4619" width="10.5703125" style="614" customWidth="1"/>
    <col min="4620" max="4620" width="8.7109375" style="614" customWidth="1"/>
    <col min="4621" max="4621" width="7.42578125" style="614" customWidth="1"/>
    <col min="4622" max="4622" width="8.5703125" style="614" customWidth="1"/>
    <col min="4623" max="4623" width="8.7109375" style="614" customWidth="1"/>
    <col min="4624" max="4624" width="8.5703125" style="614" customWidth="1"/>
    <col min="4625" max="4625" width="7.85546875" style="614" customWidth="1"/>
    <col min="4626" max="4626" width="8.5703125" style="614" customWidth="1"/>
    <col min="4627" max="4628" width="10.5703125" style="614" customWidth="1"/>
    <col min="4629" max="4629" width="11.140625" style="614" customWidth="1"/>
    <col min="4630" max="4630" width="10.7109375" style="614" bestFit="1" customWidth="1"/>
    <col min="4631" max="4865" width="9.140625" style="614"/>
    <col min="4866" max="4866" width="17.5703125" style="614" customWidth="1"/>
    <col min="4867" max="4867" width="9.7109375" style="614" customWidth="1"/>
    <col min="4868" max="4868" width="8.140625" style="614" customWidth="1"/>
    <col min="4869" max="4869" width="7.42578125" style="614" customWidth="1"/>
    <col min="4870" max="4870" width="9.140625" style="614" customWidth="1"/>
    <col min="4871" max="4871" width="9.5703125" style="614" customWidth="1"/>
    <col min="4872" max="4872" width="8.140625" style="614" customWidth="1"/>
    <col min="4873" max="4873" width="6.85546875" style="614" customWidth="1"/>
    <col min="4874" max="4874" width="9.28515625" style="614" customWidth="1"/>
    <col min="4875" max="4875" width="10.5703125" style="614" customWidth="1"/>
    <col min="4876" max="4876" width="8.7109375" style="614" customWidth="1"/>
    <col min="4877" max="4877" width="7.42578125" style="614" customWidth="1"/>
    <col min="4878" max="4878" width="8.5703125" style="614" customWidth="1"/>
    <col min="4879" max="4879" width="8.7109375" style="614" customWidth="1"/>
    <col min="4880" max="4880" width="8.5703125" style="614" customWidth="1"/>
    <col min="4881" max="4881" width="7.85546875" style="614" customWidth="1"/>
    <col min="4882" max="4882" width="8.5703125" style="614" customWidth="1"/>
    <col min="4883" max="4884" width="10.5703125" style="614" customWidth="1"/>
    <col min="4885" max="4885" width="11.140625" style="614" customWidth="1"/>
    <col min="4886" max="4886" width="10.7109375" style="614" bestFit="1" customWidth="1"/>
    <col min="4887" max="5121" width="9.140625" style="614"/>
    <col min="5122" max="5122" width="17.5703125" style="614" customWidth="1"/>
    <col min="5123" max="5123" width="9.7109375" style="614" customWidth="1"/>
    <col min="5124" max="5124" width="8.140625" style="614" customWidth="1"/>
    <col min="5125" max="5125" width="7.42578125" style="614" customWidth="1"/>
    <col min="5126" max="5126" width="9.140625" style="614" customWidth="1"/>
    <col min="5127" max="5127" width="9.5703125" style="614" customWidth="1"/>
    <col min="5128" max="5128" width="8.140625" style="614" customWidth="1"/>
    <col min="5129" max="5129" width="6.85546875" style="614" customWidth="1"/>
    <col min="5130" max="5130" width="9.28515625" style="614" customWidth="1"/>
    <col min="5131" max="5131" width="10.5703125" style="614" customWidth="1"/>
    <col min="5132" max="5132" width="8.7109375" style="614" customWidth="1"/>
    <col min="5133" max="5133" width="7.42578125" style="614" customWidth="1"/>
    <col min="5134" max="5134" width="8.5703125" style="614" customWidth="1"/>
    <col min="5135" max="5135" width="8.7109375" style="614" customWidth="1"/>
    <col min="5136" max="5136" width="8.5703125" style="614" customWidth="1"/>
    <col min="5137" max="5137" width="7.85546875" style="614" customWidth="1"/>
    <col min="5138" max="5138" width="8.5703125" style="614" customWidth="1"/>
    <col min="5139" max="5140" width="10.5703125" style="614" customWidth="1"/>
    <col min="5141" max="5141" width="11.140625" style="614" customWidth="1"/>
    <col min="5142" max="5142" width="10.7109375" style="614" bestFit="1" customWidth="1"/>
    <col min="5143" max="5377" width="9.140625" style="614"/>
    <col min="5378" max="5378" width="17.5703125" style="614" customWidth="1"/>
    <col min="5379" max="5379" width="9.7109375" style="614" customWidth="1"/>
    <col min="5380" max="5380" width="8.140625" style="614" customWidth="1"/>
    <col min="5381" max="5381" width="7.42578125" style="614" customWidth="1"/>
    <col min="5382" max="5382" width="9.140625" style="614" customWidth="1"/>
    <col min="5383" max="5383" width="9.5703125" style="614" customWidth="1"/>
    <col min="5384" max="5384" width="8.140625" style="614" customWidth="1"/>
    <col min="5385" max="5385" width="6.85546875" style="614" customWidth="1"/>
    <col min="5386" max="5386" width="9.28515625" style="614" customWidth="1"/>
    <col min="5387" max="5387" width="10.5703125" style="614" customWidth="1"/>
    <col min="5388" max="5388" width="8.7109375" style="614" customWidth="1"/>
    <col min="5389" max="5389" width="7.42578125" style="614" customWidth="1"/>
    <col min="5390" max="5390" width="8.5703125" style="614" customWidth="1"/>
    <col min="5391" max="5391" width="8.7109375" style="614" customWidth="1"/>
    <col min="5392" max="5392" width="8.5703125" style="614" customWidth="1"/>
    <col min="5393" max="5393" width="7.85546875" style="614" customWidth="1"/>
    <col min="5394" max="5394" width="8.5703125" style="614" customWidth="1"/>
    <col min="5395" max="5396" width="10.5703125" style="614" customWidth="1"/>
    <col min="5397" max="5397" width="11.140625" style="614" customWidth="1"/>
    <col min="5398" max="5398" width="10.7109375" style="614" bestFit="1" customWidth="1"/>
    <col min="5399" max="5633" width="9.140625" style="614"/>
    <col min="5634" max="5634" width="17.5703125" style="614" customWidth="1"/>
    <col min="5635" max="5635" width="9.7109375" style="614" customWidth="1"/>
    <col min="5636" max="5636" width="8.140625" style="614" customWidth="1"/>
    <col min="5637" max="5637" width="7.42578125" style="614" customWidth="1"/>
    <col min="5638" max="5638" width="9.140625" style="614" customWidth="1"/>
    <col min="5639" max="5639" width="9.5703125" style="614" customWidth="1"/>
    <col min="5640" max="5640" width="8.140625" style="614" customWidth="1"/>
    <col min="5641" max="5641" width="6.85546875" style="614" customWidth="1"/>
    <col min="5642" max="5642" width="9.28515625" style="614" customWidth="1"/>
    <col min="5643" max="5643" width="10.5703125" style="614" customWidth="1"/>
    <col min="5644" max="5644" width="8.7109375" style="614" customWidth="1"/>
    <col min="5645" max="5645" width="7.42578125" style="614" customWidth="1"/>
    <col min="5646" max="5646" width="8.5703125" style="614" customWidth="1"/>
    <col min="5647" max="5647" width="8.7109375" style="614" customWidth="1"/>
    <col min="5648" max="5648" width="8.5703125" style="614" customWidth="1"/>
    <col min="5649" max="5649" width="7.85546875" style="614" customWidth="1"/>
    <col min="5650" max="5650" width="8.5703125" style="614" customWidth="1"/>
    <col min="5651" max="5652" width="10.5703125" style="614" customWidth="1"/>
    <col min="5653" max="5653" width="11.140625" style="614" customWidth="1"/>
    <col min="5654" max="5654" width="10.7109375" style="614" bestFit="1" customWidth="1"/>
    <col min="5655" max="5889" width="9.140625" style="614"/>
    <col min="5890" max="5890" width="17.5703125" style="614" customWidth="1"/>
    <col min="5891" max="5891" width="9.7109375" style="614" customWidth="1"/>
    <col min="5892" max="5892" width="8.140625" style="614" customWidth="1"/>
    <col min="5893" max="5893" width="7.42578125" style="614" customWidth="1"/>
    <col min="5894" max="5894" width="9.140625" style="614" customWidth="1"/>
    <col min="5895" max="5895" width="9.5703125" style="614" customWidth="1"/>
    <col min="5896" max="5896" width="8.140625" style="614" customWidth="1"/>
    <col min="5897" max="5897" width="6.85546875" style="614" customWidth="1"/>
    <col min="5898" max="5898" width="9.28515625" style="614" customWidth="1"/>
    <col min="5899" max="5899" width="10.5703125" style="614" customWidth="1"/>
    <col min="5900" max="5900" width="8.7109375" style="614" customWidth="1"/>
    <col min="5901" max="5901" width="7.42578125" style="614" customWidth="1"/>
    <col min="5902" max="5902" width="8.5703125" style="614" customWidth="1"/>
    <col min="5903" max="5903" width="8.7109375" style="614" customWidth="1"/>
    <col min="5904" max="5904" width="8.5703125" style="614" customWidth="1"/>
    <col min="5905" max="5905" width="7.85546875" style="614" customWidth="1"/>
    <col min="5906" max="5906" width="8.5703125" style="614" customWidth="1"/>
    <col min="5907" max="5908" width="10.5703125" style="614" customWidth="1"/>
    <col min="5909" max="5909" width="11.140625" style="614" customWidth="1"/>
    <col min="5910" max="5910" width="10.7109375" style="614" bestFit="1" customWidth="1"/>
    <col min="5911" max="6145" width="9.140625" style="614"/>
    <col min="6146" max="6146" width="17.5703125" style="614" customWidth="1"/>
    <col min="6147" max="6147" width="9.7109375" style="614" customWidth="1"/>
    <col min="6148" max="6148" width="8.140625" style="614" customWidth="1"/>
    <col min="6149" max="6149" width="7.42578125" style="614" customWidth="1"/>
    <col min="6150" max="6150" width="9.140625" style="614" customWidth="1"/>
    <col min="6151" max="6151" width="9.5703125" style="614" customWidth="1"/>
    <col min="6152" max="6152" width="8.140625" style="614" customWidth="1"/>
    <col min="6153" max="6153" width="6.85546875" style="614" customWidth="1"/>
    <col min="6154" max="6154" width="9.28515625" style="614" customWidth="1"/>
    <col min="6155" max="6155" width="10.5703125" style="614" customWidth="1"/>
    <col min="6156" max="6156" width="8.7109375" style="614" customWidth="1"/>
    <col min="6157" max="6157" width="7.42578125" style="614" customWidth="1"/>
    <col min="6158" max="6158" width="8.5703125" style="614" customWidth="1"/>
    <col min="6159" max="6159" width="8.7109375" style="614" customWidth="1"/>
    <col min="6160" max="6160" width="8.5703125" style="614" customWidth="1"/>
    <col min="6161" max="6161" width="7.85546875" style="614" customWidth="1"/>
    <col min="6162" max="6162" width="8.5703125" style="614" customWidth="1"/>
    <col min="6163" max="6164" width="10.5703125" style="614" customWidth="1"/>
    <col min="6165" max="6165" width="11.140625" style="614" customWidth="1"/>
    <col min="6166" max="6166" width="10.7109375" style="614" bestFit="1" customWidth="1"/>
    <col min="6167" max="6401" width="9.140625" style="614"/>
    <col min="6402" max="6402" width="17.5703125" style="614" customWidth="1"/>
    <col min="6403" max="6403" width="9.7109375" style="614" customWidth="1"/>
    <col min="6404" max="6404" width="8.140625" style="614" customWidth="1"/>
    <col min="6405" max="6405" width="7.42578125" style="614" customWidth="1"/>
    <col min="6406" max="6406" width="9.140625" style="614" customWidth="1"/>
    <col min="6407" max="6407" width="9.5703125" style="614" customWidth="1"/>
    <col min="6408" max="6408" width="8.140625" style="614" customWidth="1"/>
    <col min="6409" max="6409" width="6.85546875" style="614" customWidth="1"/>
    <col min="6410" max="6410" width="9.28515625" style="614" customWidth="1"/>
    <col min="6411" max="6411" width="10.5703125" style="614" customWidth="1"/>
    <col min="6412" max="6412" width="8.7109375" style="614" customWidth="1"/>
    <col min="6413" max="6413" width="7.42578125" style="614" customWidth="1"/>
    <col min="6414" max="6414" width="8.5703125" style="614" customWidth="1"/>
    <col min="6415" max="6415" width="8.7109375" style="614" customWidth="1"/>
    <col min="6416" max="6416" width="8.5703125" style="614" customWidth="1"/>
    <col min="6417" max="6417" width="7.85546875" style="614" customWidth="1"/>
    <col min="6418" max="6418" width="8.5703125" style="614" customWidth="1"/>
    <col min="6419" max="6420" width="10.5703125" style="614" customWidth="1"/>
    <col min="6421" max="6421" width="11.140625" style="614" customWidth="1"/>
    <col min="6422" max="6422" width="10.7109375" style="614" bestFit="1" customWidth="1"/>
    <col min="6423" max="6657" width="9.140625" style="614"/>
    <col min="6658" max="6658" width="17.5703125" style="614" customWidth="1"/>
    <col min="6659" max="6659" width="9.7109375" style="614" customWidth="1"/>
    <col min="6660" max="6660" width="8.140625" style="614" customWidth="1"/>
    <col min="6661" max="6661" width="7.42578125" style="614" customWidth="1"/>
    <col min="6662" max="6662" width="9.140625" style="614" customWidth="1"/>
    <col min="6663" max="6663" width="9.5703125" style="614" customWidth="1"/>
    <col min="6664" max="6664" width="8.140625" style="614" customWidth="1"/>
    <col min="6665" max="6665" width="6.85546875" style="614" customWidth="1"/>
    <col min="6666" max="6666" width="9.28515625" style="614" customWidth="1"/>
    <col min="6667" max="6667" width="10.5703125" style="614" customWidth="1"/>
    <col min="6668" max="6668" width="8.7109375" style="614" customWidth="1"/>
    <col min="6669" max="6669" width="7.42578125" style="614" customWidth="1"/>
    <col min="6670" max="6670" width="8.5703125" style="614" customWidth="1"/>
    <col min="6671" max="6671" width="8.7109375" style="614" customWidth="1"/>
    <col min="6672" max="6672" width="8.5703125" style="614" customWidth="1"/>
    <col min="6673" max="6673" width="7.85546875" style="614" customWidth="1"/>
    <col min="6674" max="6674" width="8.5703125" style="614" customWidth="1"/>
    <col min="6675" max="6676" width="10.5703125" style="614" customWidth="1"/>
    <col min="6677" max="6677" width="11.140625" style="614" customWidth="1"/>
    <col min="6678" max="6678" width="10.7109375" style="614" bestFit="1" customWidth="1"/>
    <col min="6679" max="6913" width="9.140625" style="614"/>
    <col min="6914" max="6914" width="17.5703125" style="614" customWidth="1"/>
    <col min="6915" max="6915" width="9.7109375" style="614" customWidth="1"/>
    <col min="6916" max="6916" width="8.140625" style="614" customWidth="1"/>
    <col min="6917" max="6917" width="7.42578125" style="614" customWidth="1"/>
    <col min="6918" max="6918" width="9.140625" style="614" customWidth="1"/>
    <col min="6919" max="6919" width="9.5703125" style="614" customWidth="1"/>
    <col min="6920" max="6920" width="8.140625" style="614" customWidth="1"/>
    <col min="6921" max="6921" width="6.85546875" style="614" customWidth="1"/>
    <col min="6922" max="6922" width="9.28515625" style="614" customWidth="1"/>
    <col min="6923" max="6923" width="10.5703125" style="614" customWidth="1"/>
    <col min="6924" max="6924" width="8.7109375" style="614" customWidth="1"/>
    <col min="6925" max="6925" width="7.42578125" style="614" customWidth="1"/>
    <col min="6926" max="6926" width="8.5703125" style="614" customWidth="1"/>
    <col min="6927" max="6927" width="8.7109375" style="614" customWidth="1"/>
    <col min="6928" max="6928" width="8.5703125" style="614" customWidth="1"/>
    <col min="6929" max="6929" width="7.85546875" style="614" customWidth="1"/>
    <col min="6930" max="6930" width="8.5703125" style="614" customWidth="1"/>
    <col min="6931" max="6932" width="10.5703125" style="614" customWidth="1"/>
    <col min="6933" max="6933" width="11.140625" style="614" customWidth="1"/>
    <col min="6934" max="6934" width="10.7109375" style="614" bestFit="1" customWidth="1"/>
    <col min="6935" max="7169" width="9.140625" style="614"/>
    <col min="7170" max="7170" width="17.5703125" style="614" customWidth="1"/>
    <col min="7171" max="7171" width="9.7109375" style="614" customWidth="1"/>
    <col min="7172" max="7172" width="8.140625" style="614" customWidth="1"/>
    <col min="7173" max="7173" width="7.42578125" style="614" customWidth="1"/>
    <col min="7174" max="7174" width="9.140625" style="614" customWidth="1"/>
    <col min="7175" max="7175" width="9.5703125" style="614" customWidth="1"/>
    <col min="7176" max="7176" width="8.140625" style="614" customWidth="1"/>
    <col min="7177" max="7177" width="6.85546875" style="614" customWidth="1"/>
    <col min="7178" max="7178" width="9.28515625" style="614" customWidth="1"/>
    <col min="7179" max="7179" width="10.5703125" style="614" customWidth="1"/>
    <col min="7180" max="7180" width="8.7109375" style="614" customWidth="1"/>
    <col min="7181" max="7181" width="7.42578125" style="614" customWidth="1"/>
    <col min="7182" max="7182" width="8.5703125" style="614" customWidth="1"/>
    <col min="7183" max="7183" width="8.7109375" style="614" customWidth="1"/>
    <col min="7184" max="7184" width="8.5703125" style="614" customWidth="1"/>
    <col min="7185" max="7185" width="7.85546875" style="614" customWidth="1"/>
    <col min="7186" max="7186" width="8.5703125" style="614" customWidth="1"/>
    <col min="7187" max="7188" width="10.5703125" style="614" customWidth="1"/>
    <col min="7189" max="7189" width="11.140625" style="614" customWidth="1"/>
    <col min="7190" max="7190" width="10.7109375" style="614" bestFit="1" customWidth="1"/>
    <col min="7191" max="7425" width="9.140625" style="614"/>
    <col min="7426" max="7426" width="17.5703125" style="614" customWidth="1"/>
    <col min="7427" max="7427" width="9.7109375" style="614" customWidth="1"/>
    <col min="7428" max="7428" width="8.140625" style="614" customWidth="1"/>
    <col min="7429" max="7429" width="7.42578125" style="614" customWidth="1"/>
    <col min="7430" max="7430" width="9.140625" style="614" customWidth="1"/>
    <col min="7431" max="7431" width="9.5703125" style="614" customWidth="1"/>
    <col min="7432" max="7432" width="8.140625" style="614" customWidth="1"/>
    <col min="7433" max="7433" width="6.85546875" style="614" customWidth="1"/>
    <col min="7434" max="7434" width="9.28515625" style="614" customWidth="1"/>
    <col min="7435" max="7435" width="10.5703125" style="614" customWidth="1"/>
    <col min="7436" max="7436" width="8.7109375" style="614" customWidth="1"/>
    <col min="7437" max="7437" width="7.42578125" style="614" customWidth="1"/>
    <col min="7438" max="7438" width="8.5703125" style="614" customWidth="1"/>
    <col min="7439" max="7439" width="8.7109375" style="614" customWidth="1"/>
    <col min="7440" max="7440" width="8.5703125" style="614" customWidth="1"/>
    <col min="7441" max="7441" width="7.85546875" style="614" customWidth="1"/>
    <col min="7442" max="7442" width="8.5703125" style="614" customWidth="1"/>
    <col min="7443" max="7444" width="10.5703125" style="614" customWidth="1"/>
    <col min="7445" max="7445" width="11.140625" style="614" customWidth="1"/>
    <col min="7446" max="7446" width="10.7109375" style="614" bestFit="1" customWidth="1"/>
    <col min="7447" max="7681" width="9.140625" style="614"/>
    <col min="7682" max="7682" width="17.5703125" style="614" customWidth="1"/>
    <col min="7683" max="7683" width="9.7109375" style="614" customWidth="1"/>
    <col min="7684" max="7684" width="8.140625" style="614" customWidth="1"/>
    <col min="7685" max="7685" width="7.42578125" style="614" customWidth="1"/>
    <col min="7686" max="7686" width="9.140625" style="614" customWidth="1"/>
    <col min="7687" max="7687" width="9.5703125" style="614" customWidth="1"/>
    <col min="7688" max="7688" width="8.140625" style="614" customWidth="1"/>
    <col min="7689" max="7689" width="6.85546875" style="614" customWidth="1"/>
    <col min="7690" max="7690" width="9.28515625" style="614" customWidth="1"/>
    <col min="7691" max="7691" width="10.5703125" style="614" customWidth="1"/>
    <col min="7692" max="7692" width="8.7109375" style="614" customWidth="1"/>
    <col min="7693" max="7693" width="7.42578125" style="614" customWidth="1"/>
    <col min="7694" max="7694" width="8.5703125" style="614" customWidth="1"/>
    <col min="7695" max="7695" width="8.7109375" style="614" customWidth="1"/>
    <col min="7696" max="7696" width="8.5703125" style="614" customWidth="1"/>
    <col min="7697" max="7697" width="7.85546875" style="614" customWidth="1"/>
    <col min="7698" max="7698" width="8.5703125" style="614" customWidth="1"/>
    <col min="7699" max="7700" width="10.5703125" style="614" customWidth="1"/>
    <col min="7701" max="7701" width="11.140625" style="614" customWidth="1"/>
    <col min="7702" max="7702" width="10.7109375" style="614" bestFit="1" customWidth="1"/>
    <col min="7703" max="7937" width="9.140625" style="614"/>
    <col min="7938" max="7938" width="17.5703125" style="614" customWidth="1"/>
    <col min="7939" max="7939" width="9.7109375" style="614" customWidth="1"/>
    <col min="7940" max="7940" width="8.140625" style="614" customWidth="1"/>
    <col min="7941" max="7941" width="7.42578125" style="614" customWidth="1"/>
    <col min="7942" max="7942" width="9.140625" style="614" customWidth="1"/>
    <col min="7943" max="7943" width="9.5703125" style="614" customWidth="1"/>
    <col min="7944" max="7944" width="8.140625" style="614" customWidth="1"/>
    <col min="7945" max="7945" width="6.85546875" style="614" customWidth="1"/>
    <col min="7946" max="7946" width="9.28515625" style="614" customWidth="1"/>
    <col min="7947" max="7947" width="10.5703125" style="614" customWidth="1"/>
    <col min="7948" max="7948" width="8.7109375" style="614" customWidth="1"/>
    <col min="7949" max="7949" width="7.42578125" style="614" customWidth="1"/>
    <col min="7950" max="7950" width="8.5703125" style="614" customWidth="1"/>
    <col min="7951" max="7951" width="8.7109375" style="614" customWidth="1"/>
    <col min="7952" max="7952" width="8.5703125" style="614" customWidth="1"/>
    <col min="7953" max="7953" width="7.85546875" style="614" customWidth="1"/>
    <col min="7954" max="7954" width="8.5703125" style="614" customWidth="1"/>
    <col min="7955" max="7956" width="10.5703125" style="614" customWidth="1"/>
    <col min="7957" max="7957" width="11.140625" style="614" customWidth="1"/>
    <col min="7958" max="7958" width="10.7109375" style="614" bestFit="1" customWidth="1"/>
    <col min="7959" max="8193" width="9.140625" style="614"/>
    <col min="8194" max="8194" width="17.5703125" style="614" customWidth="1"/>
    <col min="8195" max="8195" width="9.7109375" style="614" customWidth="1"/>
    <col min="8196" max="8196" width="8.140625" style="614" customWidth="1"/>
    <col min="8197" max="8197" width="7.42578125" style="614" customWidth="1"/>
    <col min="8198" max="8198" width="9.140625" style="614" customWidth="1"/>
    <col min="8199" max="8199" width="9.5703125" style="614" customWidth="1"/>
    <col min="8200" max="8200" width="8.140625" style="614" customWidth="1"/>
    <col min="8201" max="8201" width="6.85546875" style="614" customWidth="1"/>
    <col min="8202" max="8202" width="9.28515625" style="614" customWidth="1"/>
    <col min="8203" max="8203" width="10.5703125" style="614" customWidth="1"/>
    <col min="8204" max="8204" width="8.7109375" style="614" customWidth="1"/>
    <col min="8205" max="8205" width="7.42578125" style="614" customWidth="1"/>
    <col min="8206" max="8206" width="8.5703125" style="614" customWidth="1"/>
    <col min="8207" max="8207" width="8.7109375" style="614" customWidth="1"/>
    <col min="8208" max="8208" width="8.5703125" style="614" customWidth="1"/>
    <col min="8209" max="8209" width="7.85546875" style="614" customWidth="1"/>
    <col min="8210" max="8210" width="8.5703125" style="614" customWidth="1"/>
    <col min="8211" max="8212" width="10.5703125" style="614" customWidth="1"/>
    <col min="8213" max="8213" width="11.140625" style="614" customWidth="1"/>
    <col min="8214" max="8214" width="10.7109375" style="614" bestFit="1" customWidth="1"/>
    <col min="8215" max="8449" width="9.140625" style="614"/>
    <col min="8450" max="8450" width="17.5703125" style="614" customWidth="1"/>
    <col min="8451" max="8451" width="9.7109375" style="614" customWidth="1"/>
    <col min="8452" max="8452" width="8.140625" style="614" customWidth="1"/>
    <col min="8453" max="8453" width="7.42578125" style="614" customWidth="1"/>
    <col min="8454" max="8454" width="9.140625" style="614" customWidth="1"/>
    <col min="8455" max="8455" width="9.5703125" style="614" customWidth="1"/>
    <col min="8456" max="8456" width="8.140625" style="614" customWidth="1"/>
    <col min="8457" max="8457" width="6.85546875" style="614" customWidth="1"/>
    <col min="8458" max="8458" width="9.28515625" style="614" customWidth="1"/>
    <col min="8459" max="8459" width="10.5703125" style="614" customWidth="1"/>
    <col min="8460" max="8460" width="8.7109375" style="614" customWidth="1"/>
    <col min="8461" max="8461" width="7.42578125" style="614" customWidth="1"/>
    <col min="8462" max="8462" width="8.5703125" style="614" customWidth="1"/>
    <col min="8463" max="8463" width="8.7109375" style="614" customWidth="1"/>
    <col min="8464" max="8464" width="8.5703125" style="614" customWidth="1"/>
    <col min="8465" max="8465" width="7.85546875" style="614" customWidth="1"/>
    <col min="8466" max="8466" width="8.5703125" style="614" customWidth="1"/>
    <col min="8467" max="8468" width="10.5703125" style="614" customWidth="1"/>
    <col min="8469" max="8469" width="11.140625" style="614" customWidth="1"/>
    <col min="8470" max="8470" width="10.7109375" style="614" bestFit="1" customWidth="1"/>
    <col min="8471" max="8705" width="9.140625" style="614"/>
    <col min="8706" max="8706" width="17.5703125" style="614" customWidth="1"/>
    <col min="8707" max="8707" width="9.7109375" style="614" customWidth="1"/>
    <col min="8708" max="8708" width="8.140625" style="614" customWidth="1"/>
    <col min="8709" max="8709" width="7.42578125" style="614" customWidth="1"/>
    <col min="8710" max="8710" width="9.140625" style="614" customWidth="1"/>
    <col min="8711" max="8711" width="9.5703125" style="614" customWidth="1"/>
    <col min="8712" max="8712" width="8.140625" style="614" customWidth="1"/>
    <col min="8713" max="8713" width="6.85546875" style="614" customWidth="1"/>
    <col min="8714" max="8714" width="9.28515625" style="614" customWidth="1"/>
    <col min="8715" max="8715" width="10.5703125" style="614" customWidth="1"/>
    <col min="8716" max="8716" width="8.7109375" style="614" customWidth="1"/>
    <col min="8717" max="8717" width="7.42578125" style="614" customWidth="1"/>
    <col min="8718" max="8718" width="8.5703125" style="614" customWidth="1"/>
    <col min="8719" max="8719" width="8.7109375" style="614" customWidth="1"/>
    <col min="8720" max="8720" width="8.5703125" style="614" customWidth="1"/>
    <col min="8721" max="8721" width="7.85546875" style="614" customWidth="1"/>
    <col min="8722" max="8722" width="8.5703125" style="614" customWidth="1"/>
    <col min="8723" max="8724" width="10.5703125" style="614" customWidth="1"/>
    <col min="8725" max="8725" width="11.140625" style="614" customWidth="1"/>
    <col min="8726" max="8726" width="10.7109375" style="614" bestFit="1" customWidth="1"/>
    <col min="8727" max="8961" width="9.140625" style="614"/>
    <col min="8962" max="8962" width="17.5703125" style="614" customWidth="1"/>
    <col min="8963" max="8963" width="9.7109375" style="614" customWidth="1"/>
    <col min="8964" max="8964" width="8.140625" style="614" customWidth="1"/>
    <col min="8965" max="8965" width="7.42578125" style="614" customWidth="1"/>
    <col min="8966" max="8966" width="9.140625" style="614" customWidth="1"/>
    <col min="8967" max="8967" width="9.5703125" style="614" customWidth="1"/>
    <col min="8968" max="8968" width="8.140625" style="614" customWidth="1"/>
    <col min="8969" max="8969" width="6.85546875" style="614" customWidth="1"/>
    <col min="8970" max="8970" width="9.28515625" style="614" customWidth="1"/>
    <col min="8971" max="8971" width="10.5703125" style="614" customWidth="1"/>
    <col min="8972" max="8972" width="8.7109375" style="614" customWidth="1"/>
    <col min="8973" max="8973" width="7.42578125" style="614" customWidth="1"/>
    <col min="8974" max="8974" width="8.5703125" style="614" customWidth="1"/>
    <col min="8975" max="8975" width="8.7109375" style="614" customWidth="1"/>
    <col min="8976" max="8976" width="8.5703125" style="614" customWidth="1"/>
    <col min="8977" max="8977" width="7.85546875" style="614" customWidth="1"/>
    <col min="8978" max="8978" width="8.5703125" style="614" customWidth="1"/>
    <col min="8979" max="8980" width="10.5703125" style="614" customWidth="1"/>
    <col min="8981" max="8981" width="11.140625" style="614" customWidth="1"/>
    <col min="8982" max="8982" width="10.7109375" style="614" bestFit="1" customWidth="1"/>
    <col min="8983" max="9217" width="9.140625" style="614"/>
    <col min="9218" max="9218" width="17.5703125" style="614" customWidth="1"/>
    <col min="9219" max="9219" width="9.7109375" style="614" customWidth="1"/>
    <col min="9220" max="9220" width="8.140625" style="614" customWidth="1"/>
    <col min="9221" max="9221" width="7.42578125" style="614" customWidth="1"/>
    <col min="9222" max="9222" width="9.140625" style="614" customWidth="1"/>
    <col min="9223" max="9223" width="9.5703125" style="614" customWidth="1"/>
    <col min="9224" max="9224" width="8.140625" style="614" customWidth="1"/>
    <col min="9225" max="9225" width="6.85546875" style="614" customWidth="1"/>
    <col min="9226" max="9226" width="9.28515625" style="614" customWidth="1"/>
    <col min="9227" max="9227" width="10.5703125" style="614" customWidth="1"/>
    <col min="9228" max="9228" width="8.7109375" style="614" customWidth="1"/>
    <col min="9229" max="9229" width="7.42578125" style="614" customWidth="1"/>
    <col min="9230" max="9230" width="8.5703125" style="614" customWidth="1"/>
    <col min="9231" max="9231" width="8.7109375" style="614" customWidth="1"/>
    <col min="9232" max="9232" width="8.5703125" style="614" customWidth="1"/>
    <col min="9233" max="9233" width="7.85546875" style="614" customWidth="1"/>
    <col min="9234" max="9234" width="8.5703125" style="614" customWidth="1"/>
    <col min="9235" max="9236" width="10.5703125" style="614" customWidth="1"/>
    <col min="9237" max="9237" width="11.140625" style="614" customWidth="1"/>
    <col min="9238" max="9238" width="10.7109375" style="614" bestFit="1" customWidth="1"/>
    <col min="9239" max="9473" width="9.140625" style="614"/>
    <col min="9474" max="9474" width="17.5703125" style="614" customWidth="1"/>
    <col min="9475" max="9475" width="9.7109375" style="614" customWidth="1"/>
    <col min="9476" max="9476" width="8.140625" style="614" customWidth="1"/>
    <col min="9477" max="9477" width="7.42578125" style="614" customWidth="1"/>
    <col min="9478" max="9478" width="9.140625" style="614" customWidth="1"/>
    <col min="9479" max="9479" width="9.5703125" style="614" customWidth="1"/>
    <col min="9480" max="9480" width="8.140625" style="614" customWidth="1"/>
    <col min="9481" max="9481" width="6.85546875" style="614" customWidth="1"/>
    <col min="9482" max="9482" width="9.28515625" style="614" customWidth="1"/>
    <col min="9483" max="9483" width="10.5703125" style="614" customWidth="1"/>
    <col min="9484" max="9484" width="8.7109375" style="614" customWidth="1"/>
    <col min="9485" max="9485" width="7.42578125" style="614" customWidth="1"/>
    <col min="9486" max="9486" width="8.5703125" style="614" customWidth="1"/>
    <col min="9487" max="9487" width="8.7109375" style="614" customWidth="1"/>
    <col min="9488" max="9488" width="8.5703125" style="614" customWidth="1"/>
    <col min="9489" max="9489" width="7.85546875" style="614" customWidth="1"/>
    <col min="9490" max="9490" width="8.5703125" style="614" customWidth="1"/>
    <col min="9491" max="9492" width="10.5703125" style="614" customWidth="1"/>
    <col min="9493" max="9493" width="11.140625" style="614" customWidth="1"/>
    <col min="9494" max="9494" width="10.7109375" style="614" bestFit="1" customWidth="1"/>
    <col min="9495" max="9729" width="9.140625" style="614"/>
    <col min="9730" max="9730" width="17.5703125" style="614" customWidth="1"/>
    <col min="9731" max="9731" width="9.7109375" style="614" customWidth="1"/>
    <col min="9732" max="9732" width="8.140625" style="614" customWidth="1"/>
    <col min="9733" max="9733" width="7.42578125" style="614" customWidth="1"/>
    <col min="9734" max="9734" width="9.140625" style="614" customWidth="1"/>
    <col min="9735" max="9735" width="9.5703125" style="614" customWidth="1"/>
    <col min="9736" max="9736" width="8.140625" style="614" customWidth="1"/>
    <col min="9737" max="9737" width="6.85546875" style="614" customWidth="1"/>
    <col min="9738" max="9738" width="9.28515625" style="614" customWidth="1"/>
    <col min="9739" max="9739" width="10.5703125" style="614" customWidth="1"/>
    <col min="9740" max="9740" width="8.7109375" style="614" customWidth="1"/>
    <col min="9741" max="9741" width="7.42578125" style="614" customWidth="1"/>
    <col min="9742" max="9742" width="8.5703125" style="614" customWidth="1"/>
    <col min="9743" max="9743" width="8.7109375" style="614" customWidth="1"/>
    <col min="9744" max="9744" width="8.5703125" style="614" customWidth="1"/>
    <col min="9745" max="9745" width="7.85546875" style="614" customWidth="1"/>
    <col min="9746" max="9746" width="8.5703125" style="614" customWidth="1"/>
    <col min="9747" max="9748" width="10.5703125" style="614" customWidth="1"/>
    <col min="9749" max="9749" width="11.140625" style="614" customWidth="1"/>
    <col min="9750" max="9750" width="10.7109375" style="614" bestFit="1" customWidth="1"/>
    <col min="9751" max="9985" width="9.140625" style="614"/>
    <col min="9986" max="9986" width="17.5703125" style="614" customWidth="1"/>
    <col min="9987" max="9987" width="9.7109375" style="614" customWidth="1"/>
    <col min="9988" max="9988" width="8.140625" style="614" customWidth="1"/>
    <col min="9989" max="9989" width="7.42578125" style="614" customWidth="1"/>
    <col min="9990" max="9990" width="9.140625" style="614" customWidth="1"/>
    <col min="9991" max="9991" width="9.5703125" style="614" customWidth="1"/>
    <col min="9992" max="9992" width="8.140625" style="614" customWidth="1"/>
    <col min="9993" max="9993" width="6.85546875" style="614" customWidth="1"/>
    <col min="9994" max="9994" width="9.28515625" style="614" customWidth="1"/>
    <col min="9995" max="9995" width="10.5703125" style="614" customWidth="1"/>
    <col min="9996" max="9996" width="8.7109375" style="614" customWidth="1"/>
    <col min="9997" max="9997" width="7.42578125" style="614" customWidth="1"/>
    <col min="9998" max="9998" width="8.5703125" style="614" customWidth="1"/>
    <col min="9999" max="9999" width="8.7109375" style="614" customWidth="1"/>
    <col min="10000" max="10000" width="8.5703125" style="614" customWidth="1"/>
    <col min="10001" max="10001" width="7.85546875" style="614" customWidth="1"/>
    <col min="10002" max="10002" width="8.5703125" style="614" customWidth="1"/>
    <col min="10003" max="10004" width="10.5703125" style="614" customWidth="1"/>
    <col min="10005" max="10005" width="11.140625" style="614" customWidth="1"/>
    <col min="10006" max="10006" width="10.7109375" style="614" bestFit="1" customWidth="1"/>
    <col min="10007" max="10241" width="9.140625" style="614"/>
    <col min="10242" max="10242" width="17.5703125" style="614" customWidth="1"/>
    <col min="10243" max="10243" width="9.7109375" style="614" customWidth="1"/>
    <col min="10244" max="10244" width="8.140625" style="614" customWidth="1"/>
    <col min="10245" max="10245" width="7.42578125" style="614" customWidth="1"/>
    <col min="10246" max="10246" width="9.140625" style="614" customWidth="1"/>
    <col min="10247" max="10247" width="9.5703125" style="614" customWidth="1"/>
    <col min="10248" max="10248" width="8.140625" style="614" customWidth="1"/>
    <col min="10249" max="10249" width="6.85546875" style="614" customWidth="1"/>
    <col min="10250" max="10250" width="9.28515625" style="614" customWidth="1"/>
    <col min="10251" max="10251" width="10.5703125" style="614" customWidth="1"/>
    <col min="10252" max="10252" width="8.7109375" style="614" customWidth="1"/>
    <col min="10253" max="10253" width="7.42578125" style="614" customWidth="1"/>
    <col min="10254" max="10254" width="8.5703125" style="614" customWidth="1"/>
    <col min="10255" max="10255" width="8.7109375" style="614" customWidth="1"/>
    <col min="10256" max="10256" width="8.5703125" style="614" customWidth="1"/>
    <col min="10257" max="10257" width="7.85546875" style="614" customWidth="1"/>
    <col min="10258" max="10258" width="8.5703125" style="614" customWidth="1"/>
    <col min="10259" max="10260" width="10.5703125" style="614" customWidth="1"/>
    <col min="10261" max="10261" width="11.140625" style="614" customWidth="1"/>
    <col min="10262" max="10262" width="10.7109375" style="614" bestFit="1" customWidth="1"/>
    <col min="10263" max="10497" width="9.140625" style="614"/>
    <col min="10498" max="10498" width="17.5703125" style="614" customWidth="1"/>
    <col min="10499" max="10499" width="9.7109375" style="614" customWidth="1"/>
    <col min="10500" max="10500" width="8.140625" style="614" customWidth="1"/>
    <col min="10501" max="10501" width="7.42578125" style="614" customWidth="1"/>
    <col min="10502" max="10502" width="9.140625" style="614" customWidth="1"/>
    <col min="10503" max="10503" width="9.5703125" style="614" customWidth="1"/>
    <col min="10504" max="10504" width="8.140625" style="614" customWidth="1"/>
    <col min="10505" max="10505" width="6.85546875" style="614" customWidth="1"/>
    <col min="10506" max="10506" width="9.28515625" style="614" customWidth="1"/>
    <col min="10507" max="10507" width="10.5703125" style="614" customWidth="1"/>
    <col min="10508" max="10508" width="8.7109375" style="614" customWidth="1"/>
    <col min="10509" max="10509" width="7.42578125" style="614" customWidth="1"/>
    <col min="10510" max="10510" width="8.5703125" style="614" customWidth="1"/>
    <col min="10511" max="10511" width="8.7109375" style="614" customWidth="1"/>
    <col min="10512" max="10512" width="8.5703125" style="614" customWidth="1"/>
    <col min="10513" max="10513" width="7.85546875" style="614" customWidth="1"/>
    <col min="10514" max="10514" width="8.5703125" style="614" customWidth="1"/>
    <col min="10515" max="10516" width="10.5703125" style="614" customWidth="1"/>
    <col min="10517" max="10517" width="11.140625" style="614" customWidth="1"/>
    <col min="10518" max="10518" width="10.7109375" style="614" bestFit="1" customWidth="1"/>
    <col min="10519" max="10753" width="9.140625" style="614"/>
    <col min="10754" max="10754" width="17.5703125" style="614" customWidth="1"/>
    <col min="10755" max="10755" width="9.7109375" style="614" customWidth="1"/>
    <col min="10756" max="10756" width="8.140625" style="614" customWidth="1"/>
    <col min="10757" max="10757" width="7.42578125" style="614" customWidth="1"/>
    <col min="10758" max="10758" width="9.140625" style="614" customWidth="1"/>
    <col min="10759" max="10759" width="9.5703125" style="614" customWidth="1"/>
    <col min="10760" max="10760" width="8.140625" style="614" customWidth="1"/>
    <col min="10761" max="10761" width="6.85546875" style="614" customWidth="1"/>
    <col min="10762" max="10762" width="9.28515625" style="614" customWidth="1"/>
    <col min="10763" max="10763" width="10.5703125" style="614" customWidth="1"/>
    <col min="10764" max="10764" width="8.7109375" style="614" customWidth="1"/>
    <col min="10765" max="10765" width="7.42578125" style="614" customWidth="1"/>
    <col min="10766" max="10766" width="8.5703125" style="614" customWidth="1"/>
    <col min="10767" max="10767" width="8.7109375" style="614" customWidth="1"/>
    <col min="10768" max="10768" width="8.5703125" style="614" customWidth="1"/>
    <col min="10769" max="10769" width="7.85546875" style="614" customWidth="1"/>
    <col min="10770" max="10770" width="8.5703125" style="614" customWidth="1"/>
    <col min="10771" max="10772" width="10.5703125" style="614" customWidth="1"/>
    <col min="10773" max="10773" width="11.140625" style="614" customWidth="1"/>
    <col min="10774" max="10774" width="10.7109375" style="614" bestFit="1" customWidth="1"/>
    <col min="10775" max="11009" width="9.140625" style="614"/>
    <col min="11010" max="11010" width="17.5703125" style="614" customWidth="1"/>
    <col min="11011" max="11011" width="9.7109375" style="614" customWidth="1"/>
    <col min="11012" max="11012" width="8.140625" style="614" customWidth="1"/>
    <col min="11013" max="11013" width="7.42578125" style="614" customWidth="1"/>
    <col min="11014" max="11014" width="9.140625" style="614" customWidth="1"/>
    <col min="11015" max="11015" width="9.5703125" style="614" customWidth="1"/>
    <col min="11016" max="11016" width="8.140625" style="614" customWidth="1"/>
    <col min="11017" max="11017" width="6.85546875" style="614" customWidth="1"/>
    <col min="11018" max="11018" width="9.28515625" style="614" customWidth="1"/>
    <col min="11019" max="11019" width="10.5703125" style="614" customWidth="1"/>
    <col min="11020" max="11020" width="8.7109375" style="614" customWidth="1"/>
    <col min="11021" max="11021" width="7.42578125" style="614" customWidth="1"/>
    <col min="11022" max="11022" width="8.5703125" style="614" customWidth="1"/>
    <col min="11023" max="11023" width="8.7109375" style="614" customWidth="1"/>
    <col min="11024" max="11024" width="8.5703125" style="614" customWidth="1"/>
    <col min="11025" max="11025" width="7.85546875" style="614" customWidth="1"/>
    <col min="11026" max="11026" width="8.5703125" style="614" customWidth="1"/>
    <col min="11027" max="11028" width="10.5703125" style="614" customWidth="1"/>
    <col min="11029" max="11029" width="11.140625" style="614" customWidth="1"/>
    <col min="11030" max="11030" width="10.7109375" style="614" bestFit="1" customWidth="1"/>
    <col min="11031" max="11265" width="9.140625" style="614"/>
    <col min="11266" max="11266" width="17.5703125" style="614" customWidth="1"/>
    <col min="11267" max="11267" width="9.7109375" style="614" customWidth="1"/>
    <col min="11268" max="11268" width="8.140625" style="614" customWidth="1"/>
    <col min="11269" max="11269" width="7.42578125" style="614" customWidth="1"/>
    <col min="11270" max="11270" width="9.140625" style="614" customWidth="1"/>
    <col min="11271" max="11271" width="9.5703125" style="614" customWidth="1"/>
    <col min="11272" max="11272" width="8.140625" style="614" customWidth="1"/>
    <col min="11273" max="11273" width="6.85546875" style="614" customWidth="1"/>
    <col min="11274" max="11274" width="9.28515625" style="614" customWidth="1"/>
    <col min="11275" max="11275" width="10.5703125" style="614" customWidth="1"/>
    <col min="11276" max="11276" width="8.7109375" style="614" customWidth="1"/>
    <col min="11277" max="11277" width="7.42578125" style="614" customWidth="1"/>
    <col min="11278" max="11278" width="8.5703125" style="614" customWidth="1"/>
    <col min="11279" max="11279" width="8.7109375" style="614" customWidth="1"/>
    <col min="11280" max="11280" width="8.5703125" style="614" customWidth="1"/>
    <col min="11281" max="11281" width="7.85546875" style="614" customWidth="1"/>
    <col min="11282" max="11282" width="8.5703125" style="614" customWidth="1"/>
    <col min="11283" max="11284" width="10.5703125" style="614" customWidth="1"/>
    <col min="11285" max="11285" width="11.140625" style="614" customWidth="1"/>
    <col min="11286" max="11286" width="10.7109375" style="614" bestFit="1" customWidth="1"/>
    <col min="11287" max="11521" width="9.140625" style="614"/>
    <col min="11522" max="11522" width="17.5703125" style="614" customWidth="1"/>
    <col min="11523" max="11523" width="9.7109375" style="614" customWidth="1"/>
    <col min="11524" max="11524" width="8.140625" style="614" customWidth="1"/>
    <col min="11525" max="11525" width="7.42578125" style="614" customWidth="1"/>
    <col min="11526" max="11526" width="9.140625" style="614" customWidth="1"/>
    <col min="11527" max="11527" width="9.5703125" style="614" customWidth="1"/>
    <col min="11528" max="11528" width="8.140625" style="614" customWidth="1"/>
    <col min="11529" max="11529" width="6.85546875" style="614" customWidth="1"/>
    <col min="11530" max="11530" width="9.28515625" style="614" customWidth="1"/>
    <col min="11531" max="11531" width="10.5703125" style="614" customWidth="1"/>
    <col min="11532" max="11532" width="8.7109375" style="614" customWidth="1"/>
    <col min="11533" max="11533" width="7.42578125" style="614" customWidth="1"/>
    <col min="11534" max="11534" width="8.5703125" style="614" customWidth="1"/>
    <col min="11535" max="11535" width="8.7109375" style="614" customWidth="1"/>
    <col min="11536" max="11536" width="8.5703125" style="614" customWidth="1"/>
    <col min="11537" max="11537" width="7.85546875" style="614" customWidth="1"/>
    <col min="11538" max="11538" width="8.5703125" style="614" customWidth="1"/>
    <col min="11539" max="11540" width="10.5703125" style="614" customWidth="1"/>
    <col min="11541" max="11541" width="11.140625" style="614" customWidth="1"/>
    <col min="11542" max="11542" width="10.7109375" style="614" bestFit="1" customWidth="1"/>
    <col min="11543" max="11777" width="9.140625" style="614"/>
    <col min="11778" max="11778" width="17.5703125" style="614" customWidth="1"/>
    <col min="11779" max="11779" width="9.7109375" style="614" customWidth="1"/>
    <col min="11780" max="11780" width="8.140625" style="614" customWidth="1"/>
    <col min="11781" max="11781" width="7.42578125" style="614" customWidth="1"/>
    <col min="11782" max="11782" width="9.140625" style="614" customWidth="1"/>
    <col min="11783" max="11783" width="9.5703125" style="614" customWidth="1"/>
    <col min="11784" max="11784" width="8.140625" style="614" customWidth="1"/>
    <col min="11785" max="11785" width="6.85546875" style="614" customWidth="1"/>
    <col min="11786" max="11786" width="9.28515625" style="614" customWidth="1"/>
    <col min="11787" max="11787" width="10.5703125" style="614" customWidth="1"/>
    <col min="11788" max="11788" width="8.7109375" style="614" customWidth="1"/>
    <col min="11789" max="11789" width="7.42578125" style="614" customWidth="1"/>
    <col min="11790" max="11790" width="8.5703125" style="614" customWidth="1"/>
    <col min="11791" max="11791" width="8.7109375" style="614" customWidth="1"/>
    <col min="11792" max="11792" width="8.5703125" style="614" customWidth="1"/>
    <col min="11793" max="11793" width="7.85546875" style="614" customWidth="1"/>
    <col min="11794" max="11794" width="8.5703125" style="614" customWidth="1"/>
    <col min="11795" max="11796" width="10.5703125" style="614" customWidth="1"/>
    <col min="11797" max="11797" width="11.140625" style="614" customWidth="1"/>
    <col min="11798" max="11798" width="10.7109375" style="614" bestFit="1" customWidth="1"/>
    <col min="11799" max="12033" width="9.140625" style="614"/>
    <col min="12034" max="12034" width="17.5703125" style="614" customWidth="1"/>
    <col min="12035" max="12035" width="9.7109375" style="614" customWidth="1"/>
    <col min="12036" max="12036" width="8.140625" style="614" customWidth="1"/>
    <col min="12037" max="12037" width="7.42578125" style="614" customWidth="1"/>
    <col min="12038" max="12038" width="9.140625" style="614" customWidth="1"/>
    <col min="12039" max="12039" width="9.5703125" style="614" customWidth="1"/>
    <col min="12040" max="12040" width="8.140625" style="614" customWidth="1"/>
    <col min="12041" max="12041" width="6.85546875" style="614" customWidth="1"/>
    <col min="12042" max="12042" width="9.28515625" style="614" customWidth="1"/>
    <col min="12043" max="12043" width="10.5703125" style="614" customWidth="1"/>
    <col min="12044" max="12044" width="8.7109375" style="614" customWidth="1"/>
    <col min="12045" max="12045" width="7.42578125" style="614" customWidth="1"/>
    <col min="12046" max="12046" width="8.5703125" style="614" customWidth="1"/>
    <col min="12047" max="12047" width="8.7109375" style="614" customWidth="1"/>
    <col min="12048" max="12048" width="8.5703125" style="614" customWidth="1"/>
    <col min="12049" max="12049" width="7.85546875" style="614" customWidth="1"/>
    <col min="12050" max="12050" width="8.5703125" style="614" customWidth="1"/>
    <col min="12051" max="12052" width="10.5703125" style="614" customWidth="1"/>
    <col min="12053" max="12053" width="11.140625" style="614" customWidth="1"/>
    <col min="12054" max="12054" width="10.7109375" style="614" bestFit="1" customWidth="1"/>
    <col min="12055" max="12289" width="9.140625" style="614"/>
    <col min="12290" max="12290" width="17.5703125" style="614" customWidth="1"/>
    <col min="12291" max="12291" width="9.7109375" style="614" customWidth="1"/>
    <col min="12292" max="12292" width="8.140625" style="614" customWidth="1"/>
    <col min="12293" max="12293" width="7.42578125" style="614" customWidth="1"/>
    <col min="12294" max="12294" width="9.140625" style="614" customWidth="1"/>
    <col min="12295" max="12295" width="9.5703125" style="614" customWidth="1"/>
    <col min="12296" max="12296" width="8.140625" style="614" customWidth="1"/>
    <col min="12297" max="12297" width="6.85546875" style="614" customWidth="1"/>
    <col min="12298" max="12298" width="9.28515625" style="614" customWidth="1"/>
    <col min="12299" max="12299" width="10.5703125" style="614" customWidth="1"/>
    <col min="12300" max="12300" width="8.7109375" style="614" customWidth="1"/>
    <col min="12301" max="12301" width="7.42578125" style="614" customWidth="1"/>
    <col min="12302" max="12302" width="8.5703125" style="614" customWidth="1"/>
    <col min="12303" max="12303" width="8.7109375" style="614" customWidth="1"/>
    <col min="12304" max="12304" width="8.5703125" style="614" customWidth="1"/>
    <col min="12305" max="12305" width="7.85546875" style="614" customWidth="1"/>
    <col min="12306" max="12306" width="8.5703125" style="614" customWidth="1"/>
    <col min="12307" max="12308" width="10.5703125" style="614" customWidth="1"/>
    <col min="12309" max="12309" width="11.140625" style="614" customWidth="1"/>
    <col min="12310" max="12310" width="10.7109375" style="614" bestFit="1" customWidth="1"/>
    <col min="12311" max="12545" width="9.140625" style="614"/>
    <col min="12546" max="12546" width="17.5703125" style="614" customWidth="1"/>
    <col min="12547" max="12547" width="9.7109375" style="614" customWidth="1"/>
    <col min="12548" max="12548" width="8.140625" style="614" customWidth="1"/>
    <col min="12549" max="12549" width="7.42578125" style="614" customWidth="1"/>
    <col min="12550" max="12550" width="9.140625" style="614" customWidth="1"/>
    <col min="12551" max="12551" width="9.5703125" style="614" customWidth="1"/>
    <col min="12552" max="12552" width="8.140625" style="614" customWidth="1"/>
    <col min="12553" max="12553" width="6.85546875" style="614" customWidth="1"/>
    <col min="12554" max="12554" width="9.28515625" style="614" customWidth="1"/>
    <col min="12555" max="12555" width="10.5703125" style="614" customWidth="1"/>
    <col min="12556" max="12556" width="8.7109375" style="614" customWidth="1"/>
    <col min="12557" max="12557" width="7.42578125" style="614" customWidth="1"/>
    <col min="12558" max="12558" width="8.5703125" style="614" customWidth="1"/>
    <col min="12559" max="12559" width="8.7109375" style="614" customWidth="1"/>
    <col min="12560" max="12560" width="8.5703125" style="614" customWidth="1"/>
    <col min="12561" max="12561" width="7.85546875" style="614" customWidth="1"/>
    <col min="12562" max="12562" width="8.5703125" style="614" customWidth="1"/>
    <col min="12563" max="12564" width="10.5703125" style="614" customWidth="1"/>
    <col min="12565" max="12565" width="11.140625" style="614" customWidth="1"/>
    <col min="12566" max="12566" width="10.7109375" style="614" bestFit="1" customWidth="1"/>
    <col min="12567" max="12801" width="9.140625" style="614"/>
    <col min="12802" max="12802" width="17.5703125" style="614" customWidth="1"/>
    <col min="12803" max="12803" width="9.7109375" style="614" customWidth="1"/>
    <col min="12804" max="12804" width="8.140625" style="614" customWidth="1"/>
    <col min="12805" max="12805" width="7.42578125" style="614" customWidth="1"/>
    <col min="12806" max="12806" width="9.140625" style="614" customWidth="1"/>
    <col min="12807" max="12807" width="9.5703125" style="614" customWidth="1"/>
    <col min="12808" max="12808" width="8.140625" style="614" customWidth="1"/>
    <col min="12809" max="12809" width="6.85546875" style="614" customWidth="1"/>
    <col min="12810" max="12810" width="9.28515625" style="614" customWidth="1"/>
    <col min="12811" max="12811" width="10.5703125" style="614" customWidth="1"/>
    <col min="12812" max="12812" width="8.7109375" style="614" customWidth="1"/>
    <col min="12813" max="12813" width="7.42578125" style="614" customWidth="1"/>
    <col min="12814" max="12814" width="8.5703125" style="614" customWidth="1"/>
    <col min="12815" max="12815" width="8.7109375" style="614" customWidth="1"/>
    <col min="12816" max="12816" width="8.5703125" style="614" customWidth="1"/>
    <col min="12817" max="12817" width="7.85546875" style="614" customWidth="1"/>
    <col min="12818" max="12818" width="8.5703125" style="614" customWidth="1"/>
    <col min="12819" max="12820" width="10.5703125" style="614" customWidth="1"/>
    <col min="12821" max="12821" width="11.140625" style="614" customWidth="1"/>
    <col min="12822" max="12822" width="10.7109375" style="614" bestFit="1" customWidth="1"/>
    <col min="12823" max="13057" width="9.140625" style="614"/>
    <col min="13058" max="13058" width="17.5703125" style="614" customWidth="1"/>
    <col min="13059" max="13059" width="9.7109375" style="614" customWidth="1"/>
    <col min="13060" max="13060" width="8.140625" style="614" customWidth="1"/>
    <col min="13061" max="13061" width="7.42578125" style="614" customWidth="1"/>
    <col min="13062" max="13062" width="9.140625" style="614" customWidth="1"/>
    <col min="13063" max="13063" width="9.5703125" style="614" customWidth="1"/>
    <col min="13064" max="13064" width="8.140625" style="614" customWidth="1"/>
    <col min="13065" max="13065" width="6.85546875" style="614" customWidth="1"/>
    <col min="13066" max="13066" width="9.28515625" style="614" customWidth="1"/>
    <col min="13067" max="13067" width="10.5703125" style="614" customWidth="1"/>
    <col min="13068" max="13068" width="8.7109375" style="614" customWidth="1"/>
    <col min="13069" max="13069" width="7.42578125" style="614" customWidth="1"/>
    <col min="13070" max="13070" width="8.5703125" style="614" customWidth="1"/>
    <col min="13071" max="13071" width="8.7109375" style="614" customWidth="1"/>
    <col min="13072" max="13072" width="8.5703125" style="614" customWidth="1"/>
    <col min="13073" max="13073" width="7.85546875" style="614" customWidth="1"/>
    <col min="13074" max="13074" width="8.5703125" style="614" customWidth="1"/>
    <col min="13075" max="13076" width="10.5703125" style="614" customWidth="1"/>
    <col min="13077" max="13077" width="11.140625" style="614" customWidth="1"/>
    <col min="13078" max="13078" width="10.7109375" style="614" bestFit="1" customWidth="1"/>
    <col min="13079" max="13313" width="9.140625" style="614"/>
    <col min="13314" max="13314" width="17.5703125" style="614" customWidth="1"/>
    <col min="13315" max="13315" width="9.7109375" style="614" customWidth="1"/>
    <col min="13316" max="13316" width="8.140625" style="614" customWidth="1"/>
    <col min="13317" max="13317" width="7.42578125" style="614" customWidth="1"/>
    <col min="13318" max="13318" width="9.140625" style="614" customWidth="1"/>
    <col min="13319" max="13319" width="9.5703125" style="614" customWidth="1"/>
    <col min="13320" max="13320" width="8.140625" style="614" customWidth="1"/>
    <col min="13321" max="13321" width="6.85546875" style="614" customWidth="1"/>
    <col min="13322" max="13322" width="9.28515625" style="614" customWidth="1"/>
    <col min="13323" max="13323" width="10.5703125" style="614" customWidth="1"/>
    <col min="13324" max="13324" width="8.7109375" style="614" customWidth="1"/>
    <col min="13325" max="13325" width="7.42578125" style="614" customWidth="1"/>
    <col min="13326" max="13326" width="8.5703125" style="614" customWidth="1"/>
    <col min="13327" max="13327" width="8.7109375" style="614" customWidth="1"/>
    <col min="13328" max="13328" width="8.5703125" style="614" customWidth="1"/>
    <col min="13329" max="13329" width="7.85546875" style="614" customWidth="1"/>
    <col min="13330" max="13330" width="8.5703125" style="614" customWidth="1"/>
    <col min="13331" max="13332" width="10.5703125" style="614" customWidth="1"/>
    <col min="13333" max="13333" width="11.140625" style="614" customWidth="1"/>
    <col min="13334" max="13334" width="10.7109375" style="614" bestFit="1" customWidth="1"/>
    <col min="13335" max="13569" width="9.140625" style="614"/>
    <col min="13570" max="13570" width="17.5703125" style="614" customWidth="1"/>
    <col min="13571" max="13571" width="9.7109375" style="614" customWidth="1"/>
    <col min="13572" max="13572" width="8.140625" style="614" customWidth="1"/>
    <col min="13573" max="13573" width="7.42578125" style="614" customWidth="1"/>
    <col min="13574" max="13574" width="9.140625" style="614" customWidth="1"/>
    <col min="13575" max="13575" width="9.5703125" style="614" customWidth="1"/>
    <col min="13576" max="13576" width="8.140625" style="614" customWidth="1"/>
    <col min="13577" max="13577" width="6.85546875" style="614" customWidth="1"/>
    <col min="13578" max="13578" width="9.28515625" style="614" customWidth="1"/>
    <col min="13579" max="13579" width="10.5703125" style="614" customWidth="1"/>
    <col min="13580" max="13580" width="8.7109375" style="614" customWidth="1"/>
    <col min="13581" max="13581" width="7.42578125" style="614" customWidth="1"/>
    <col min="13582" max="13582" width="8.5703125" style="614" customWidth="1"/>
    <col min="13583" max="13583" width="8.7109375" style="614" customWidth="1"/>
    <col min="13584" max="13584" width="8.5703125" style="614" customWidth="1"/>
    <col min="13585" max="13585" width="7.85546875" style="614" customWidth="1"/>
    <col min="13586" max="13586" width="8.5703125" style="614" customWidth="1"/>
    <col min="13587" max="13588" width="10.5703125" style="614" customWidth="1"/>
    <col min="13589" max="13589" width="11.140625" style="614" customWidth="1"/>
    <col min="13590" max="13590" width="10.7109375" style="614" bestFit="1" customWidth="1"/>
    <col min="13591" max="13825" width="9.140625" style="614"/>
    <col min="13826" max="13826" width="17.5703125" style="614" customWidth="1"/>
    <col min="13827" max="13827" width="9.7109375" style="614" customWidth="1"/>
    <col min="13828" max="13828" width="8.140625" style="614" customWidth="1"/>
    <col min="13829" max="13829" width="7.42578125" style="614" customWidth="1"/>
    <col min="13830" max="13830" width="9.140625" style="614" customWidth="1"/>
    <col min="13831" max="13831" width="9.5703125" style="614" customWidth="1"/>
    <col min="13832" max="13832" width="8.140625" style="614" customWidth="1"/>
    <col min="13833" max="13833" width="6.85546875" style="614" customWidth="1"/>
    <col min="13834" max="13834" width="9.28515625" style="614" customWidth="1"/>
    <col min="13835" max="13835" width="10.5703125" style="614" customWidth="1"/>
    <col min="13836" max="13836" width="8.7109375" style="614" customWidth="1"/>
    <col min="13837" max="13837" width="7.42578125" style="614" customWidth="1"/>
    <col min="13838" max="13838" width="8.5703125" style="614" customWidth="1"/>
    <col min="13839" max="13839" width="8.7109375" style="614" customWidth="1"/>
    <col min="13840" max="13840" width="8.5703125" style="614" customWidth="1"/>
    <col min="13841" max="13841" width="7.85546875" style="614" customWidth="1"/>
    <col min="13842" max="13842" width="8.5703125" style="614" customWidth="1"/>
    <col min="13843" max="13844" width="10.5703125" style="614" customWidth="1"/>
    <col min="13845" max="13845" width="11.140625" style="614" customWidth="1"/>
    <col min="13846" max="13846" width="10.7109375" style="614" bestFit="1" customWidth="1"/>
    <col min="13847" max="14081" width="9.140625" style="614"/>
    <col min="14082" max="14082" width="17.5703125" style="614" customWidth="1"/>
    <col min="14083" max="14083" width="9.7109375" style="614" customWidth="1"/>
    <col min="14084" max="14084" width="8.140625" style="614" customWidth="1"/>
    <col min="14085" max="14085" width="7.42578125" style="614" customWidth="1"/>
    <col min="14086" max="14086" width="9.140625" style="614" customWidth="1"/>
    <col min="14087" max="14087" width="9.5703125" style="614" customWidth="1"/>
    <col min="14088" max="14088" width="8.140625" style="614" customWidth="1"/>
    <col min="14089" max="14089" width="6.85546875" style="614" customWidth="1"/>
    <col min="14090" max="14090" width="9.28515625" style="614" customWidth="1"/>
    <col min="14091" max="14091" width="10.5703125" style="614" customWidth="1"/>
    <col min="14092" max="14092" width="8.7109375" style="614" customWidth="1"/>
    <col min="14093" max="14093" width="7.42578125" style="614" customWidth="1"/>
    <col min="14094" max="14094" width="8.5703125" style="614" customWidth="1"/>
    <col min="14095" max="14095" width="8.7109375" style="614" customWidth="1"/>
    <col min="14096" max="14096" width="8.5703125" style="614" customWidth="1"/>
    <col min="14097" max="14097" width="7.85546875" style="614" customWidth="1"/>
    <col min="14098" max="14098" width="8.5703125" style="614" customWidth="1"/>
    <col min="14099" max="14100" width="10.5703125" style="614" customWidth="1"/>
    <col min="14101" max="14101" width="11.140625" style="614" customWidth="1"/>
    <col min="14102" max="14102" width="10.7109375" style="614" bestFit="1" customWidth="1"/>
    <col min="14103" max="14337" width="9.140625" style="614"/>
    <col min="14338" max="14338" width="17.5703125" style="614" customWidth="1"/>
    <col min="14339" max="14339" width="9.7109375" style="614" customWidth="1"/>
    <col min="14340" max="14340" width="8.140625" style="614" customWidth="1"/>
    <col min="14341" max="14341" width="7.42578125" style="614" customWidth="1"/>
    <col min="14342" max="14342" width="9.140625" style="614" customWidth="1"/>
    <col min="14343" max="14343" width="9.5703125" style="614" customWidth="1"/>
    <col min="14344" max="14344" width="8.140625" style="614" customWidth="1"/>
    <col min="14345" max="14345" width="6.85546875" style="614" customWidth="1"/>
    <col min="14346" max="14346" width="9.28515625" style="614" customWidth="1"/>
    <col min="14347" max="14347" width="10.5703125" style="614" customWidth="1"/>
    <col min="14348" max="14348" width="8.7109375" style="614" customWidth="1"/>
    <col min="14349" max="14349" width="7.42578125" style="614" customWidth="1"/>
    <col min="14350" max="14350" width="8.5703125" style="614" customWidth="1"/>
    <col min="14351" max="14351" width="8.7109375" style="614" customWidth="1"/>
    <col min="14352" max="14352" width="8.5703125" style="614" customWidth="1"/>
    <col min="14353" max="14353" width="7.85546875" style="614" customWidth="1"/>
    <col min="14354" max="14354" width="8.5703125" style="614" customWidth="1"/>
    <col min="14355" max="14356" width="10.5703125" style="614" customWidth="1"/>
    <col min="14357" max="14357" width="11.140625" style="614" customWidth="1"/>
    <col min="14358" max="14358" width="10.7109375" style="614" bestFit="1" customWidth="1"/>
    <col min="14359" max="14593" width="9.140625" style="614"/>
    <col min="14594" max="14594" width="17.5703125" style="614" customWidth="1"/>
    <col min="14595" max="14595" width="9.7109375" style="614" customWidth="1"/>
    <col min="14596" max="14596" width="8.140625" style="614" customWidth="1"/>
    <col min="14597" max="14597" width="7.42578125" style="614" customWidth="1"/>
    <col min="14598" max="14598" width="9.140625" style="614" customWidth="1"/>
    <col min="14599" max="14599" width="9.5703125" style="614" customWidth="1"/>
    <col min="14600" max="14600" width="8.140625" style="614" customWidth="1"/>
    <col min="14601" max="14601" width="6.85546875" style="614" customWidth="1"/>
    <col min="14602" max="14602" width="9.28515625" style="614" customWidth="1"/>
    <col min="14603" max="14603" width="10.5703125" style="614" customWidth="1"/>
    <col min="14604" max="14604" width="8.7109375" style="614" customWidth="1"/>
    <col min="14605" max="14605" width="7.42578125" style="614" customWidth="1"/>
    <col min="14606" max="14606" width="8.5703125" style="614" customWidth="1"/>
    <col min="14607" max="14607" width="8.7109375" style="614" customWidth="1"/>
    <col min="14608" max="14608" width="8.5703125" style="614" customWidth="1"/>
    <col min="14609" max="14609" width="7.85546875" style="614" customWidth="1"/>
    <col min="14610" max="14610" width="8.5703125" style="614" customWidth="1"/>
    <col min="14611" max="14612" width="10.5703125" style="614" customWidth="1"/>
    <col min="14613" max="14613" width="11.140625" style="614" customWidth="1"/>
    <col min="14614" max="14614" width="10.7109375" style="614" bestFit="1" customWidth="1"/>
    <col min="14615" max="14849" width="9.140625" style="614"/>
    <col min="14850" max="14850" width="17.5703125" style="614" customWidth="1"/>
    <col min="14851" max="14851" width="9.7109375" style="614" customWidth="1"/>
    <col min="14852" max="14852" width="8.140625" style="614" customWidth="1"/>
    <col min="14853" max="14853" width="7.42578125" style="614" customWidth="1"/>
    <col min="14854" max="14854" width="9.140625" style="614" customWidth="1"/>
    <col min="14855" max="14855" width="9.5703125" style="614" customWidth="1"/>
    <col min="14856" max="14856" width="8.140625" style="614" customWidth="1"/>
    <col min="14857" max="14857" width="6.85546875" style="614" customWidth="1"/>
    <col min="14858" max="14858" width="9.28515625" style="614" customWidth="1"/>
    <col min="14859" max="14859" width="10.5703125" style="614" customWidth="1"/>
    <col min="14860" max="14860" width="8.7109375" style="614" customWidth="1"/>
    <col min="14861" max="14861" width="7.42578125" style="614" customWidth="1"/>
    <col min="14862" max="14862" width="8.5703125" style="614" customWidth="1"/>
    <col min="14863" max="14863" width="8.7109375" style="614" customWidth="1"/>
    <col min="14864" max="14864" width="8.5703125" style="614" customWidth="1"/>
    <col min="14865" max="14865" width="7.85546875" style="614" customWidth="1"/>
    <col min="14866" max="14866" width="8.5703125" style="614" customWidth="1"/>
    <col min="14867" max="14868" width="10.5703125" style="614" customWidth="1"/>
    <col min="14869" max="14869" width="11.140625" style="614" customWidth="1"/>
    <col min="14870" max="14870" width="10.7109375" style="614" bestFit="1" customWidth="1"/>
    <col min="14871" max="15105" width="9.140625" style="614"/>
    <col min="15106" max="15106" width="17.5703125" style="614" customWidth="1"/>
    <col min="15107" max="15107" width="9.7109375" style="614" customWidth="1"/>
    <col min="15108" max="15108" width="8.140625" style="614" customWidth="1"/>
    <col min="15109" max="15109" width="7.42578125" style="614" customWidth="1"/>
    <col min="15110" max="15110" width="9.140625" style="614" customWidth="1"/>
    <col min="15111" max="15111" width="9.5703125" style="614" customWidth="1"/>
    <col min="15112" max="15112" width="8.140625" style="614" customWidth="1"/>
    <col min="15113" max="15113" width="6.85546875" style="614" customWidth="1"/>
    <col min="15114" max="15114" width="9.28515625" style="614" customWidth="1"/>
    <col min="15115" max="15115" width="10.5703125" style="614" customWidth="1"/>
    <col min="15116" max="15116" width="8.7109375" style="614" customWidth="1"/>
    <col min="15117" max="15117" width="7.42578125" style="614" customWidth="1"/>
    <col min="15118" max="15118" width="8.5703125" style="614" customWidth="1"/>
    <col min="15119" max="15119" width="8.7109375" style="614" customWidth="1"/>
    <col min="15120" max="15120" width="8.5703125" style="614" customWidth="1"/>
    <col min="15121" max="15121" width="7.85546875" style="614" customWidth="1"/>
    <col min="15122" max="15122" width="8.5703125" style="614" customWidth="1"/>
    <col min="15123" max="15124" width="10.5703125" style="614" customWidth="1"/>
    <col min="15125" max="15125" width="11.140625" style="614" customWidth="1"/>
    <col min="15126" max="15126" width="10.7109375" style="614" bestFit="1" customWidth="1"/>
    <col min="15127" max="15361" width="9.140625" style="614"/>
    <col min="15362" max="15362" width="17.5703125" style="614" customWidth="1"/>
    <col min="15363" max="15363" width="9.7109375" style="614" customWidth="1"/>
    <col min="15364" max="15364" width="8.140625" style="614" customWidth="1"/>
    <col min="15365" max="15365" width="7.42578125" style="614" customWidth="1"/>
    <col min="15366" max="15366" width="9.140625" style="614" customWidth="1"/>
    <col min="15367" max="15367" width="9.5703125" style="614" customWidth="1"/>
    <col min="15368" max="15368" width="8.140625" style="614" customWidth="1"/>
    <col min="15369" max="15369" width="6.85546875" style="614" customWidth="1"/>
    <col min="15370" max="15370" width="9.28515625" style="614" customWidth="1"/>
    <col min="15371" max="15371" width="10.5703125" style="614" customWidth="1"/>
    <col min="15372" max="15372" width="8.7109375" style="614" customWidth="1"/>
    <col min="15373" max="15373" width="7.42578125" style="614" customWidth="1"/>
    <col min="15374" max="15374" width="8.5703125" style="614" customWidth="1"/>
    <col min="15375" max="15375" width="8.7109375" style="614" customWidth="1"/>
    <col min="15376" max="15376" width="8.5703125" style="614" customWidth="1"/>
    <col min="15377" max="15377" width="7.85546875" style="614" customWidth="1"/>
    <col min="15378" max="15378" width="8.5703125" style="614" customWidth="1"/>
    <col min="15379" max="15380" width="10.5703125" style="614" customWidth="1"/>
    <col min="15381" max="15381" width="11.140625" style="614" customWidth="1"/>
    <col min="15382" max="15382" width="10.7109375" style="614" bestFit="1" customWidth="1"/>
    <col min="15383" max="15617" width="9.140625" style="614"/>
    <col min="15618" max="15618" width="17.5703125" style="614" customWidth="1"/>
    <col min="15619" max="15619" width="9.7109375" style="614" customWidth="1"/>
    <col min="15620" max="15620" width="8.140625" style="614" customWidth="1"/>
    <col min="15621" max="15621" width="7.42578125" style="614" customWidth="1"/>
    <col min="15622" max="15622" width="9.140625" style="614" customWidth="1"/>
    <col min="15623" max="15623" width="9.5703125" style="614" customWidth="1"/>
    <col min="15624" max="15624" width="8.140625" style="614" customWidth="1"/>
    <col min="15625" max="15625" width="6.85546875" style="614" customWidth="1"/>
    <col min="15626" max="15626" width="9.28515625" style="614" customWidth="1"/>
    <col min="15627" max="15627" width="10.5703125" style="614" customWidth="1"/>
    <col min="15628" max="15628" width="8.7109375" style="614" customWidth="1"/>
    <col min="15629" max="15629" width="7.42578125" style="614" customWidth="1"/>
    <col min="15630" max="15630" width="8.5703125" style="614" customWidth="1"/>
    <col min="15631" max="15631" width="8.7109375" style="614" customWidth="1"/>
    <col min="15632" max="15632" width="8.5703125" style="614" customWidth="1"/>
    <col min="15633" max="15633" width="7.85546875" style="614" customWidth="1"/>
    <col min="15634" max="15634" width="8.5703125" style="614" customWidth="1"/>
    <col min="15635" max="15636" width="10.5703125" style="614" customWidth="1"/>
    <col min="15637" max="15637" width="11.140625" style="614" customWidth="1"/>
    <col min="15638" max="15638" width="10.7109375" style="614" bestFit="1" customWidth="1"/>
    <col min="15639" max="15873" width="9.140625" style="614"/>
    <col min="15874" max="15874" width="17.5703125" style="614" customWidth="1"/>
    <col min="15875" max="15875" width="9.7109375" style="614" customWidth="1"/>
    <col min="15876" max="15876" width="8.140625" style="614" customWidth="1"/>
    <col min="15877" max="15877" width="7.42578125" style="614" customWidth="1"/>
    <col min="15878" max="15878" width="9.140625" style="614" customWidth="1"/>
    <col min="15879" max="15879" width="9.5703125" style="614" customWidth="1"/>
    <col min="15880" max="15880" width="8.140625" style="614" customWidth="1"/>
    <col min="15881" max="15881" width="6.85546875" style="614" customWidth="1"/>
    <col min="15882" max="15882" width="9.28515625" style="614" customWidth="1"/>
    <col min="15883" max="15883" width="10.5703125" style="614" customWidth="1"/>
    <col min="15884" max="15884" width="8.7109375" style="614" customWidth="1"/>
    <col min="15885" max="15885" width="7.42578125" style="614" customWidth="1"/>
    <col min="15886" max="15886" width="8.5703125" style="614" customWidth="1"/>
    <col min="15887" max="15887" width="8.7109375" style="614" customWidth="1"/>
    <col min="15888" max="15888" width="8.5703125" style="614" customWidth="1"/>
    <col min="15889" max="15889" width="7.85546875" style="614" customWidth="1"/>
    <col min="15890" max="15890" width="8.5703125" style="614" customWidth="1"/>
    <col min="15891" max="15892" width="10.5703125" style="614" customWidth="1"/>
    <col min="15893" max="15893" width="11.140625" style="614" customWidth="1"/>
    <col min="15894" max="15894" width="10.7109375" style="614" bestFit="1" customWidth="1"/>
    <col min="15895" max="16129" width="9.140625" style="614"/>
    <col min="16130" max="16130" width="17.5703125" style="614" customWidth="1"/>
    <col min="16131" max="16131" width="9.7109375" style="614" customWidth="1"/>
    <col min="16132" max="16132" width="8.140625" style="614" customWidth="1"/>
    <col min="16133" max="16133" width="7.42578125" style="614" customWidth="1"/>
    <col min="16134" max="16134" width="9.140625" style="614" customWidth="1"/>
    <col min="16135" max="16135" width="9.5703125" style="614" customWidth="1"/>
    <col min="16136" max="16136" width="8.140625" style="614" customWidth="1"/>
    <col min="16137" max="16137" width="6.85546875" style="614" customWidth="1"/>
    <col min="16138" max="16138" width="9.28515625" style="614" customWidth="1"/>
    <col min="16139" max="16139" width="10.5703125" style="614" customWidth="1"/>
    <col min="16140" max="16140" width="8.7109375" style="614" customWidth="1"/>
    <col min="16141" max="16141" width="7.42578125" style="614" customWidth="1"/>
    <col min="16142" max="16142" width="8.5703125" style="614" customWidth="1"/>
    <col min="16143" max="16143" width="8.7109375" style="614" customWidth="1"/>
    <col min="16144" max="16144" width="8.5703125" style="614" customWidth="1"/>
    <col min="16145" max="16145" width="7.85546875" style="614" customWidth="1"/>
    <col min="16146" max="16146" width="8.5703125" style="614" customWidth="1"/>
    <col min="16147" max="16148" width="10.5703125" style="614" customWidth="1"/>
    <col min="16149" max="16149" width="11.140625" style="614" customWidth="1"/>
    <col min="16150" max="16150" width="10.7109375" style="614" bestFit="1" customWidth="1"/>
    <col min="16151" max="16384" width="9.140625" style="614"/>
  </cols>
  <sheetData>
    <row r="1" spans="1:33" s="285" customFormat="1" ht="15.75">
      <c r="C1" s="39"/>
      <c r="D1" s="39"/>
      <c r="E1" s="39"/>
      <c r="F1" s="39"/>
      <c r="G1" s="39"/>
      <c r="H1" s="39"/>
      <c r="I1" s="86" t="s">
        <v>0</v>
      </c>
      <c r="J1" s="86"/>
      <c r="S1" s="480"/>
      <c r="T1" s="480"/>
      <c r="U1" s="1231" t="s">
        <v>778</v>
      </c>
      <c r="V1" s="1231"/>
      <c r="W1" s="37"/>
      <c r="X1" s="37"/>
    </row>
    <row r="2" spans="1:33" s="285" customFormat="1" ht="20.25">
      <c r="E2" s="1209" t="s">
        <v>507</v>
      </c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</row>
    <row r="3" spans="1:33" s="285" customFormat="1" ht="20.25">
      <c r="H3" s="38"/>
      <c r="I3" s="38"/>
      <c r="J3" s="38"/>
      <c r="K3" s="38"/>
      <c r="L3" s="38"/>
      <c r="M3" s="38"/>
      <c r="N3" s="38"/>
      <c r="O3" s="38"/>
      <c r="P3" s="38"/>
    </row>
    <row r="4" spans="1:33" ht="15.75">
      <c r="C4" s="1235" t="s">
        <v>779</v>
      </c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478"/>
      <c r="S4" s="92"/>
      <c r="T4" s="92"/>
      <c r="U4" s="92"/>
      <c r="V4" s="92"/>
      <c r="W4" s="86"/>
    </row>
    <row r="5" spans="1:33">
      <c r="C5" s="615"/>
      <c r="D5" s="615"/>
      <c r="E5" s="615"/>
      <c r="F5" s="615"/>
      <c r="G5" s="615"/>
      <c r="H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</row>
    <row r="6" spans="1:33">
      <c r="A6" s="617" t="s">
        <v>96</v>
      </c>
      <c r="B6" s="630"/>
    </row>
    <row r="7" spans="1:33">
      <c r="B7" s="640"/>
    </row>
    <row r="8" spans="1:33" s="617" customFormat="1" ht="24.75" customHeight="1">
      <c r="A8" s="1204" t="s">
        <v>1</v>
      </c>
      <c r="B8" s="1633" t="s">
        <v>2</v>
      </c>
      <c r="C8" s="1634" t="s">
        <v>771</v>
      </c>
      <c r="D8" s="1635"/>
      <c r="E8" s="1635"/>
      <c r="F8" s="1635"/>
      <c r="G8" s="1634" t="s">
        <v>772</v>
      </c>
      <c r="H8" s="1635"/>
      <c r="I8" s="1635"/>
      <c r="J8" s="1635"/>
      <c r="K8" s="1634" t="s">
        <v>773</v>
      </c>
      <c r="L8" s="1635"/>
      <c r="M8" s="1635"/>
      <c r="N8" s="1635"/>
      <c r="O8" s="1634" t="s">
        <v>774</v>
      </c>
      <c r="P8" s="1635"/>
      <c r="Q8" s="1635"/>
      <c r="R8" s="1635"/>
      <c r="S8" s="1649" t="s">
        <v>9</v>
      </c>
      <c r="T8" s="1650"/>
      <c r="U8" s="1650"/>
      <c r="V8" s="1650"/>
    </row>
    <row r="9" spans="1:33" s="621" customFormat="1" ht="29.25" customHeight="1">
      <c r="A9" s="1204"/>
      <c r="B9" s="1633"/>
      <c r="C9" s="1644" t="s">
        <v>775</v>
      </c>
      <c r="D9" s="1646" t="s">
        <v>776</v>
      </c>
      <c r="E9" s="1647"/>
      <c r="F9" s="1648"/>
      <c r="G9" s="1644" t="s">
        <v>775</v>
      </c>
      <c r="H9" s="1646" t="s">
        <v>776</v>
      </c>
      <c r="I9" s="1647"/>
      <c r="J9" s="1648"/>
      <c r="K9" s="1644" t="s">
        <v>775</v>
      </c>
      <c r="L9" s="1646" t="s">
        <v>776</v>
      </c>
      <c r="M9" s="1647"/>
      <c r="N9" s="1648"/>
      <c r="O9" s="1644" t="s">
        <v>775</v>
      </c>
      <c r="P9" s="1646" t="s">
        <v>776</v>
      </c>
      <c r="Q9" s="1647"/>
      <c r="R9" s="1648"/>
      <c r="S9" s="1644" t="s">
        <v>775</v>
      </c>
      <c r="T9" s="1646" t="s">
        <v>776</v>
      </c>
      <c r="U9" s="1647"/>
      <c r="V9" s="1648"/>
    </row>
    <row r="10" spans="1:33" s="621" customFormat="1" ht="46.5" customHeight="1">
      <c r="A10" s="1204"/>
      <c r="B10" s="1633"/>
      <c r="C10" s="1645"/>
      <c r="D10" s="635" t="s">
        <v>777</v>
      </c>
      <c r="E10" s="635" t="s">
        <v>128</v>
      </c>
      <c r="F10" s="635" t="s">
        <v>9</v>
      </c>
      <c r="G10" s="1645"/>
      <c r="H10" s="635" t="s">
        <v>777</v>
      </c>
      <c r="I10" s="635" t="s">
        <v>128</v>
      </c>
      <c r="J10" s="635" t="s">
        <v>9</v>
      </c>
      <c r="K10" s="1645"/>
      <c r="L10" s="635" t="s">
        <v>777</v>
      </c>
      <c r="M10" s="635" t="s">
        <v>128</v>
      </c>
      <c r="N10" s="635" t="s">
        <v>9</v>
      </c>
      <c r="O10" s="1645"/>
      <c r="P10" s="635" t="s">
        <v>777</v>
      </c>
      <c r="Q10" s="635" t="s">
        <v>128</v>
      </c>
      <c r="R10" s="635" t="s">
        <v>9</v>
      </c>
      <c r="S10" s="1645"/>
      <c r="T10" s="635" t="s">
        <v>777</v>
      </c>
      <c r="U10" s="635" t="s">
        <v>128</v>
      </c>
      <c r="V10" s="635" t="s">
        <v>9</v>
      </c>
    </row>
    <row r="11" spans="1:33" s="645" customFormat="1" ht="16.149999999999999" customHeight="1" thickBot="1">
      <c r="A11" s="644">
        <v>1</v>
      </c>
      <c r="B11" s="622">
        <v>2</v>
      </c>
      <c r="C11" s="622">
        <v>3</v>
      </c>
      <c r="D11" s="644">
        <v>4</v>
      </c>
      <c r="E11" s="622">
        <v>5</v>
      </c>
      <c r="F11" s="622">
        <v>6</v>
      </c>
      <c r="G11" s="644">
        <v>7</v>
      </c>
      <c r="H11" s="622">
        <v>8</v>
      </c>
      <c r="I11" s="622">
        <v>9</v>
      </c>
      <c r="J11" s="644">
        <v>10</v>
      </c>
      <c r="K11" s="622">
        <v>11</v>
      </c>
      <c r="L11" s="622">
        <v>12</v>
      </c>
      <c r="M11" s="644">
        <v>13</v>
      </c>
      <c r="N11" s="622">
        <v>14</v>
      </c>
      <c r="O11" s="622">
        <v>15</v>
      </c>
      <c r="P11" s="644">
        <v>16</v>
      </c>
      <c r="Q11" s="622">
        <v>17</v>
      </c>
      <c r="R11" s="622">
        <v>18</v>
      </c>
      <c r="S11" s="644">
        <v>19</v>
      </c>
      <c r="T11" s="622">
        <v>20</v>
      </c>
      <c r="U11" s="622">
        <v>21</v>
      </c>
      <c r="V11" s="644">
        <v>22</v>
      </c>
    </row>
    <row r="12" spans="1:33" ht="15.75" thickBot="1">
      <c r="A12" s="646">
        <v>1</v>
      </c>
      <c r="B12" s="494" t="s">
        <v>444</v>
      </c>
      <c r="C12" s="625">
        <v>0</v>
      </c>
      <c r="D12" s="625">
        <f>F12*60%</f>
        <v>0</v>
      </c>
      <c r="E12" s="625">
        <f>F12*40%</f>
        <v>0</v>
      </c>
      <c r="F12" s="625">
        <f>C12*10000/100000</f>
        <v>0</v>
      </c>
      <c r="G12" s="625">
        <v>0</v>
      </c>
      <c r="H12" s="625">
        <f>J12*60%</f>
        <v>0</v>
      </c>
      <c r="I12" s="625">
        <f>J12*40%</f>
        <v>0</v>
      </c>
      <c r="J12" s="625">
        <f>G12*15000/100000</f>
        <v>0</v>
      </c>
      <c r="K12" s="625">
        <v>0</v>
      </c>
      <c r="L12" s="625">
        <f>N12*60%</f>
        <v>0</v>
      </c>
      <c r="M12" s="625">
        <f>N12*40%</f>
        <v>0</v>
      </c>
      <c r="N12" s="643">
        <f>K12*20000/100000</f>
        <v>0</v>
      </c>
      <c r="O12" s="625">
        <v>0</v>
      </c>
      <c r="P12" s="625">
        <f>R12*60%</f>
        <v>0</v>
      </c>
      <c r="Q12" s="643">
        <f>R12*40%</f>
        <v>0</v>
      </c>
      <c r="R12" s="643">
        <f>O12*25000/100000</f>
        <v>0</v>
      </c>
      <c r="S12" s="625">
        <f>C12+G12+K12+O12</f>
        <v>0</v>
      </c>
      <c r="T12" s="625">
        <f>D12+H12+L12+P12</f>
        <v>0</v>
      </c>
      <c r="U12" s="625">
        <f>E12+I12+M12+Q12</f>
        <v>0</v>
      </c>
      <c r="V12" s="625">
        <f>F12+J12+N12+R12</f>
        <v>0</v>
      </c>
      <c r="W12" s="614">
        <v>0.48178250411444484</v>
      </c>
      <c r="X12" s="1144">
        <f>W12*C12</f>
        <v>0</v>
      </c>
      <c r="Y12" s="1144">
        <f>W12*G12</f>
        <v>0</v>
      </c>
      <c r="Z12" s="1144">
        <f>W12*K12</f>
        <v>0</v>
      </c>
      <c r="AA12" s="1144">
        <f>W12*O12</f>
        <v>0</v>
      </c>
      <c r="AB12" s="1144">
        <f>SUM(X12:AA12)</f>
        <v>0</v>
      </c>
      <c r="AC12" s="1142">
        <v>0</v>
      </c>
      <c r="AD12" s="1145">
        <v>0</v>
      </c>
      <c r="AE12" s="1145">
        <v>0</v>
      </c>
      <c r="AF12" s="1145">
        <v>0</v>
      </c>
      <c r="AG12" s="1145">
        <v>0</v>
      </c>
    </row>
    <row r="13" spans="1:33" ht="15.75" thickBot="1">
      <c r="A13" s="646">
        <v>2</v>
      </c>
      <c r="B13" s="494" t="s">
        <v>446</v>
      </c>
      <c r="C13" s="625">
        <v>0</v>
      </c>
      <c r="D13" s="625">
        <f t="shared" ref="D13:D62" si="0">F13*60%</f>
        <v>0</v>
      </c>
      <c r="E13" s="625">
        <f t="shared" ref="E13:E62" si="1">F13*40%</f>
        <v>0</v>
      </c>
      <c r="F13" s="625">
        <f t="shared" ref="F13:F62" si="2">C13*10000/100000</f>
        <v>0</v>
      </c>
      <c r="G13" s="625">
        <v>0</v>
      </c>
      <c r="H13" s="625">
        <f t="shared" ref="H13:H62" si="3">J13*60%</f>
        <v>0</v>
      </c>
      <c r="I13" s="625">
        <f t="shared" ref="I13:I62" si="4">J13*40%</f>
        <v>0</v>
      </c>
      <c r="J13" s="625">
        <f t="shared" ref="J13:J62" si="5">G13*15000/100000</f>
        <v>0</v>
      </c>
      <c r="K13" s="625">
        <v>0</v>
      </c>
      <c r="L13" s="625">
        <f t="shared" ref="L13:L62" si="6">N13*60%</f>
        <v>0</v>
      </c>
      <c r="M13" s="625">
        <f t="shared" ref="M13:M62" si="7">N13*40%</f>
        <v>0</v>
      </c>
      <c r="N13" s="643">
        <f t="shared" ref="N13:N62" si="8">K13*20000/100000</f>
        <v>0</v>
      </c>
      <c r="O13" s="625">
        <v>0</v>
      </c>
      <c r="P13" s="625">
        <f t="shared" ref="P13:P62" si="9">R13*60%</f>
        <v>0</v>
      </c>
      <c r="Q13" s="643">
        <f t="shared" ref="Q13:Q62" si="10">R13*40%</f>
        <v>0</v>
      </c>
      <c r="R13" s="643">
        <f t="shared" ref="R13:R62" si="11">O13*25000/100000</f>
        <v>0</v>
      </c>
      <c r="S13" s="625">
        <f t="shared" ref="S13:S62" si="12">C13+G13+K13+O13</f>
        <v>0</v>
      </c>
      <c r="T13" s="625">
        <f t="shared" ref="T13:T62" si="13">D13+H13+L13+P13</f>
        <v>0</v>
      </c>
      <c r="U13" s="625">
        <f t="shared" ref="U13:U62" si="14">E13+I13+M13+Q13</f>
        <v>0</v>
      </c>
      <c r="V13" s="625">
        <f t="shared" ref="V13:V62" si="15">F13+J13+N13+R13</f>
        <v>0</v>
      </c>
      <c r="W13" s="614">
        <v>0.48178250411444484</v>
      </c>
      <c r="X13" s="1144">
        <f t="shared" ref="X13:X62" si="16">W13*C13</f>
        <v>0</v>
      </c>
      <c r="Y13" s="1144">
        <f t="shared" ref="Y13:Y62" si="17">W13*G13</f>
        <v>0</v>
      </c>
      <c r="Z13" s="1144">
        <f t="shared" ref="Z13:Z62" si="18">W13*K13</f>
        <v>0</v>
      </c>
      <c r="AA13" s="1144">
        <f t="shared" ref="AA13:AA62" si="19">W13*O13</f>
        <v>0</v>
      </c>
      <c r="AB13" s="1144">
        <f t="shared" ref="AB13:AB62" si="20">SUM(X13:AA13)</f>
        <v>0</v>
      </c>
      <c r="AC13" s="1143">
        <v>0</v>
      </c>
      <c r="AD13" s="1146">
        <v>0</v>
      </c>
      <c r="AE13" s="1146">
        <v>0</v>
      </c>
      <c r="AF13" s="1146">
        <v>0</v>
      </c>
      <c r="AG13" s="1146">
        <v>0</v>
      </c>
    </row>
    <row r="14" spans="1:33" ht="15.75" thickBot="1">
      <c r="A14" s="646">
        <v>3</v>
      </c>
      <c r="B14" s="494" t="s">
        <v>445</v>
      </c>
      <c r="C14" s="625">
        <v>0</v>
      </c>
      <c r="D14" s="625">
        <f t="shared" si="0"/>
        <v>0</v>
      </c>
      <c r="E14" s="625">
        <f t="shared" si="1"/>
        <v>0</v>
      </c>
      <c r="F14" s="625">
        <f t="shared" si="2"/>
        <v>0</v>
      </c>
      <c r="G14" s="625">
        <v>0</v>
      </c>
      <c r="H14" s="625">
        <f t="shared" si="3"/>
        <v>0</v>
      </c>
      <c r="I14" s="625">
        <f t="shared" si="4"/>
        <v>0</v>
      </c>
      <c r="J14" s="625">
        <f t="shared" si="5"/>
        <v>0</v>
      </c>
      <c r="K14" s="625">
        <v>0</v>
      </c>
      <c r="L14" s="625">
        <f t="shared" si="6"/>
        <v>0</v>
      </c>
      <c r="M14" s="625">
        <f t="shared" si="7"/>
        <v>0</v>
      </c>
      <c r="N14" s="643">
        <f t="shared" si="8"/>
        <v>0</v>
      </c>
      <c r="O14" s="625">
        <v>0</v>
      </c>
      <c r="P14" s="625">
        <f t="shared" si="9"/>
        <v>0</v>
      </c>
      <c r="Q14" s="643">
        <f t="shared" si="10"/>
        <v>0</v>
      </c>
      <c r="R14" s="643">
        <f t="shared" si="11"/>
        <v>0</v>
      </c>
      <c r="S14" s="625">
        <f t="shared" si="12"/>
        <v>0</v>
      </c>
      <c r="T14" s="625">
        <f t="shared" si="13"/>
        <v>0</v>
      </c>
      <c r="U14" s="625">
        <f t="shared" si="14"/>
        <v>0</v>
      </c>
      <c r="V14" s="625">
        <f t="shared" si="15"/>
        <v>0</v>
      </c>
      <c r="W14" s="614">
        <v>0.48178250411444484</v>
      </c>
      <c r="X14" s="1144">
        <f t="shared" si="16"/>
        <v>0</v>
      </c>
      <c r="Y14" s="1144">
        <f t="shared" si="17"/>
        <v>0</v>
      </c>
      <c r="Z14" s="1144">
        <f t="shared" si="18"/>
        <v>0</v>
      </c>
      <c r="AA14" s="1144">
        <f t="shared" si="19"/>
        <v>0</v>
      </c>
      <c r="AB14" s="1144">
        <f t="shared" si="20"/>
        <v>0</v>
      </c>
      <c r="AC14" s="1143">
        <v>0</v>
      </c>
      <c r="AD14" s="1146">
        <v>0</v>
      </c>
      <c r="AE14" s="1146">
        <v>0</v>
      </c>
      <c r="AF14" s="1146">
        <v>0</v>
      </c>
      <c r="AG14" s="1146">
        <v>0</v>
      </c>
    </row>
    <row r="15" spans="1:33" ht="15.75" thickBot="1">
      <c r="A15" s="646">
        <v>4</v>
      </c>
      <c r="B15" s="494" t="s">
        <v>447</v>
      </c>
      <c r="C15" s="625">
        <v>48</v>
      </c>
      <c r="D15" s="625">
        <f t="shared" si="0"/>
        <v>2.88</v>
      </c>
      <c r="E15" s="625">
        <f t="shared" si="1"/>
        <v>1.92</v>
      </c>
      <c r="F15" s="625">
        <f t="shared" si="2"/>
        <v>4.8</v>
      </c>
      <c r="G15" s="625">
        <v>107</v>
      </c>
      <c r="H15" s="625">
        <f t="shared" si="3"/>
        <v>9.6300000000000008</v>
      </c>
      <c r="I15" s="625">
        <f t="shared" si="4"/>
        <v>6.4200000000000008</v>
      </c>
      <c r="J15" s="625">
        <f t="shared" si="5"/>
        <v>16.05</v>
      </c>
      <c r="K15" s="625">
        <v>13</v>
      </c>
      <c r="L15" s="625">
        <f t="shared" si="6"/>
        <v>1.56</v>
      </c>
      <c r="M15" s="625">
        <f t="shared" si="7"/>
        <v>1.04</v>
      </c>
      <c r="N15" s="643">
        <f t="shared" si="8"/>
        <v>2.6</v>
      </c>
      <c r="O15" s="625">
        <v>2</v>
      </c>
      <c r="P15" s="625">
        <f t="shared" si="9"/>
        <v>0.3</v>
      </c>
      <c r="Q15" s="643">
        <f t="shared" si="10"/>
        <v>0.2</v>
      </c>
      <c r="R15" s="643">
        <f t="shared" si="11"/>
        <v>0.5</v>
      </c>
      <c r="S15" s="625">
        <f t="shared" si="12"/>
        <v>170</v>
      </c>
      <c r="T15" s="625">
        <f t="shared" si="13"/>
        <v>14.370000000000003</v>
      </c>
      <c r="U15" s="625">
        <f t="shared" si="14"/>
        <v>9.5799999999999983</v>
      </c>
      <c r="V15" s="625">
        <f t="shared" si="15"/>
        <v>23.950000000000003</v>
      </c>
      <c r="W15" s="614">
        <v>0.48178250411444484</v>
      </c>
      <c r="X15" s="1144">
        <f t="shared" si="16"/>
        <v>23.125560197493353</v>
      </c>
      <c r="Y15" s="1144">
        <f t="shared" si="17"/>
        <v>51.550727940245601</v>
      </c>
      <c r="Z15" s="1144">
        <f t="shared" si="18"/>
        <v>6.2631725534877827</v>
      </c>
      <c r="AA15" s="1144">
        <f t="shared" si="19"/>
        <v>0.96356500822888969</v>
      </c>
      <c r="AB15" s="1144">
        <f t="shared" si="20"/>
        <v>81.903025699455611</v>
      </c>
      <c r="AC15" s="1143">
        <v>48</v>
      </c>
      <c r="AD15" s="1146">
        <v>107</v>
      </c>
      <c r="AE15" s="1146">
        <v>13</v>
      </c>
      <c r="AF15" s="1146">
        <v>2</v>
      </c>
      <c r="AG15" s="1146">
        <v>170</v>
      </c>
    </row>
    <row r="16" spans="1:33" ht="15.75" thickBot="1">
      <c r="A16" s="646">
        <v>5</v>
      </c>
      <c r="B16" s="494" t="s">
        <v>448</v>
      </c>
      <c r="C16" s="625">
        <v>144</v>
      </c>
      <c r="D16" s="625">
        <f t="shared" si="0"/>
        <v>8.64</v>
      </c>
      <c r="E16" s="625">
        <f t="shared" si="1"/>
        <v>5.7600000000000007</v>
      </c>
      <c r="F16" s="625">
        <f t="shared" si="2"/>
        <v>14.4</v>
      </c>
      <c r="G16" s="625">
        <v>86</v>
      </c>
      <c r="H16" s="625">
        <f t="shared" si="3"/>
        <v>7.74</v>
      </c>
      <c r="I16" s="625">
        <f t="shared" si="4"/>
        <v>5.16</v>
      </c>
      <c r="J16" s="625">
        <f t="shared" si="5"/>
        <v>12.9</v>
      </c>
      <c r="K16" s="625">
        <v>43</v>
      </c>
      <c r="L16" s="625">
        <f t="shared" si="6"/>
        <v>5.1599999999999993</v>
      </c>
      <c r="M16" s="625">
        <f t="shared" si="7"/>
        <v>3.44</v>
      </c>
      <c r="N16" s="643">
        <f t="shared" si="8"/>
        <v>8.6</v>
      </c>
      <c r="O16" s="625">
        <v>14</v>
      </c>
      <c r="P16" s="625">
        <f t="shared" si="9"/>
        <v>2.1</v>
      </c>
      <c r="Q16" s="643">
        <f t="shared" si="10"/>
        <v>1.4000000000000001</v>
      </c>
      <c r="R16" s="643">
        <f t="shared" si="11"/>
        <v>3.5</v>
      </c>
      <c r="S16" s="625">
        <f t="shared" si="12"/>
        <v>287</v>
      </c>
      <c r="T16" s="625">
        <f t="shared" si="13"/>
        <v>23.640000000000004</v>
      </c>
      <c r="U16" s="625">
        <f t="shared" si="14"/>
        <v>15.760000000000002</v>
      </c>
      <c r="V16" s="625">
        <f t="shared" si="15"/>
        <v>39.4</v>
      </c>
      <c r="W16" s="614">
        <v>0.48178250411444484</v>
      </c>
      <c r="X16" s="1144">
        <f t="shared" si="16"/>
        <v>69.376680592480056</v>
      </c>
      <c r="Y16" s="1144">
        <f t="shared" si="17"/>
        <v>41.433295353842254</v>
      </c>
      <c r="Z16" s="1144">
        <f t="shared" si="18"/>
        <v>20.716647676921127</v>
      </c>
      <c r="AA16" s="1144">
        <f t="shared" si="19"/>
        <v>6.7449550576022279</v>
      </c>
      <c r="AB16" s="1144">
        <f t="shared" si="20"/>
        <v>138.27157868084566</v>
      </c>
      <c r="AC16" s="1143">
        <v>144</v>
      </c>
      <c r="AD16" s="1146">
        <v>86</v>
      </c>
      <c r="AE16" s="1146">
        <v>43</v>
      </c>
      <c r="AF16" s="1146">
        <v>14</v>
      </c>
      <c r="AG16" s="1146">
        <v>288</v>
      </c>
    </row>
    <row r="17" spans="1:33" ht="15.75" thickBot="1">
      <c r="A17" s="646">
        <v>6</v>
      </c>
      <c r="B17" s="494" t="s">
        <v>449</v>
      </c>
      <c r="C17" s="625">
        <v>0</v>
      </c>
      <c r="D17" s="625">
        <f t="shared" si="0"/>
        <v>0</v>
      </c>
      <c r="E17" s="625">
        <f t="shared" si="1"/>
        <v>0</v>
      </c>
      <c r="F17" s="625">
        <f t="shared" si="2"/>
        <v>0</v>
      </c>
      <c r="G17" s="625">
        <v>0</v>
      </c>
      <c r="H17" s="625">
        <f t="shared" si="3"/>
        <v>0</v>
      </c>
      <c r="I17" s="625">
        <f t="shared" si="4"/>
        <v>0</v>
      </c>
      <c r="J17" s="625">
        <f t="shared" si="5"/>
        <v>0</v>
      </c>
      <c r="K17" s="625">
        <v>0</v>
      </c>
      <c r="L17" s="625">
        <f t="shared" si="6"/>
        <v>0</v>
      </c>
      <c r="M17" s="625">
        <f t="shared" si="7"/>
        <v>0</v>
      </c>
      <c r="N17" s="643">
        <f t="shared" si="8"/>
        <v>0</v>
      </c>
      <c r="O17" s="625">
        <v>0</v>
      </c>
      <c r="P17" s="625">
        <f t="shared" si="9"/>
        <v>0</v>
      </c>
      <c r="Q17" s="643">
        <f t="shared" si="10"/>
        <v>0</v>
      </c>
      <c r="R17" s="643">
        <f t="shared" si="11"/>
        <v>0</v>
      </c>
      <c r="S17" s="625">
        <f t="shared" si="12"/>
        <v>0</v>
      </c>
      <c r="T17" s="625">
        <f t="shared" si="13"/>
        <v>0</v>
      </c>
      <c r="U17" s="625">
        <f t="shared" si="14"/>
        <v>0</v>
      </c>
      <c r="V17" s="625">
        <f t="shared" si="15"/>
        <v>0</v>
      </c>
      <c r="W17" s="614">
        <v>0.48178250411444484</v>
      </c>
      <c r="X17" s="1144">
        <f t="shared" si="16"/>
        <v>0</v>
      </c>
      <c r="Y17" s="1144">
        <f t="shared" si="17"/>
        <v>0</v>
      </c>
      <c r="Z17" s="1144">
        <f t="shared" si="18"/>
        <v>0</v>
      </c>
      <c r="AA17" s="1144">
        <f t="shared" si="19"/>
        <v>0</v>
      </c>
      <c r="AB17" s="1144">
        <f t="shared" si="20"/>
        <v>0</v>
      </c>
      <c r="AC17" s="1143">
        <v>0</v>
      </c>
      <c r="AD17" s="1146">
        <v>0</v>
      </c>
      <c r="AE17" s="1146">
        <v>0</v>
      </c>
      <c r="AF17" s="1146">
        <v>0</v>
      </c>
      <c r="AG17" s="1146">
        <v>0</v>
      </c>
    </row>
    <row r="18" spans="1:33" ht="15.75" thickBot="1">
      <c r="A18" s="646">
        <v>7</v>
      </c>
      <c r="B18" s="494" t="s">
        <v>450</v>
      </c>
      <c r="C18" s="625">
        <v>199</v>
      </c>
      <c r="D18" s="625">
        <f t="shared" si="0"/>
        <v>11.94</v>
      </c>
      <c r="E18" s="625">
        <f t="shared" si="1"/>
        <v>7.96</v>
      </c>
      <c r="F18" s="625">
        <f t="shared" si="2"/>
        <v>19.899999999999999</v>
      </c>
      <c r="G18" s="625">
        <v>342</v>
      </c>
      <c r="H18" s="625">
        <f t="shared" si="3"/>
        <v>30.779999999999998</v>
      </c>
      <c r="I18" s="625">
        <f t="shared" si="4"/>
        <v>20.52</v>
      </c>
      <c r="J18" s="625">
        <f t="shared" si="5"/>
        <v>51.3</v>
      </c>
      <c r="K18" s="625">
        <v>41</v>
      </c>
      <c r="L18" s="625">
        <f t="shared" si="6"/>
        <v>4.919999999999999</v>
      </c>
      <c r="M18" s="625">
        <f t="shared" si="7"/>
        <v>3.28</v>
      </c>
      <c r="N18" s="643">
        <f t="shared" si="8"/>
        <v>8.1999999999999993</v>
      </c>
      <c r="O18" s="625">
        <v>584</v>
      </c>
      <c r="P18" s="625">
        <f t="shared" si="9"/>
        <v>87.6</v>
      </c>
      <c r="Q18" s="643">
        <f t="shared" si="10"/>
        <v>58.400000000000006</v>
      </c>
      <c r="R18" s="643">
        <f t="shared" si="11"/>
        <v>146</v>
      </c>
      <c r="S18" s="625">
        <f t="shared" si="12"/>
        <v>1166</v>
      </c>
      <c r="T18" s="625">
        <f t="shared" si="13"/>
        <v>135.24</v>
      </c>
      <c r="U18" s="625">
        <f t="shared" si="14"/>
        <v>90.160000000000011</v>
      </c>
      <c r="V18" s="625">
        <f t="shared" si="15"/>
        <v>225.39999999999998</v>
      </c>
      <c r="W18" s="614">
        <v>0.48178250411444484</v>
      </c>
      <c r="X18" s="1144">
        <f t="shared" si="16"/>
        <v>95.874718318774526</v>
      </c>
      <c r="Y18" s="1144">
        <f t="shared" si="17"/>
        <v>164.76961640714015</v>
      </c>
      <c r="Z18" s="1144">
        <f t="shared" si="18"/>
        <v>19.75308266869224</v>
      </c>
      <c r="AA18" s="1144">
        <f t="shared" si="19"/>
        <v>281.36098240283582</v>
      </c>
      <c r="AB18" s="1144">
        <f t="shared" si="20"/>
        <v>561.75839979744273</v>
      </c>
      <c r="AC18" s="1143">
        <v>199</v>
      </c>
      <c r="AD18" s="1146">
        <v>342</v>
      </c>
      <c r="AE18" s="1146">
        <v>41</v>
      </c>
      <c r="AF18" s="1146">
        <v>582</v>
      </c>
      <c r="AG18" s="1146">
        <v>1164</v>
      </c>
    </row>
    <row r="19" spans="1:33" ht="15.75" thickBot="1">
      <c r="A19" s="646">
        <v>8</v>
      </c>
      <c r="B19" s="494" t="s">
        <v>451</v>
      </c>
      <c r="C19" s="625">
        <v>0</v>
      </c>
      <c r="D19" s="625">
        <f t="shared" si="0"/>
        <v>0</v>
      </c>
      <c r="E19" s="625">
        <f t="shared" si="1"/>
        <v>0</v>
      </c>
      <c r="F19" s="625">
        <f t="shared" si="2"/>
        <v>0</v>
      </c>
      <c r="G19" s="625">
        <v>0</v>
      </c>
      <c r="H19" s="625">
        <f t="shared" si="3"/>
        <v>0</v>
      </c>
      <c r="I19" s="625">
        <f t="shared" si="4"/>
        <v>0</v>
      </c>
      <c r="J19" s="625">
        <f t="shared" si="5"/>
        <v>0</v>
      </c>
      <c r="K19" s="625">
        <v>0</v>
      </c>
      <c r="L19" s="625">
        <f t="shared" si="6"/>
        <v>0</v>
      </c>
      <c r="M19" s="625">
        <f t="shared" si="7"/>
        <v>0</v>
      </c>
      <c r="N19" s="643">
        <f t="shared" si="8"/>
        <v>0</v>
      </c>
      <c r="O19" s="625">
        <v>0</v>
      </c>
      <c r="P19" s="625">
        <f t="shared" si="9"/>
        <v>0</v>
      </c>
      <c r="Q19" s="643">
        <f t="shared" si="10"/>
        <v>0</v>
      </c>
      <c r="R19" s="643">
        <f t="shared" si="11"/>
        <v>0</v>
      </c>
      <c r="S19" s="625">
        <f t="shared" si="12"/>
        <v>0</v>
      </c>
      <c r="T19" s="625">
        <f t="shared" si="13"/>
        <v>0</v>
      </c>
      <c r="U19" s="625">
        <f t="shared" si="14"/>
        <v>0</v>
      </c>
      <c r="V19" s="625">
        <f t="shared" si="15"/>
        <v>0</v>
      </c>
      <c r="W19" s="614">
        <v>0.48178250411444484</v>
      </c>
      <c r="X19" s="1144">
        <f t="shared" si="16"/>
        <v>0</v>
      </c>
      <c r="Y19" s="1144">
        <f t="shared" si="17"/>
        <v>0</v>
      </c>
      <c r="Z19" s="1144">
        <f t="shared" si="18"/>
        <v>0</v>
      </c>
      <c r="AA19" s="1144">
        <f t="shared" si="19"/>
        <v>0</v>
      </c>
      <c r="AB19" s="1144">
        <f t="shared" si="20"/>
        <v>0</v>
      </c>
      <c r="AC19" s="1143">
        <v>0</v>
      </c>
      <c r="AD19" s="1146">
        <v>0</v>
      </c>
      <c r="AE19" s="1146">
        <v>0</v>
      </c>
      <c r="AF19" s="1146">
        <v>0</v>
      </c>
      <c r="AG19" s="1146">
        <v>0</v>
      </c>
    </row>
    <row r="20" spans="1:33" ht="15.75" thickBot="1">
      <c r="A20" s="646">
        <v>9</v>
      </c>
      <c r="B20" s="494" t="s">
        <v>452</v>
      </c>
      <c r="C20" s="625">
        <v>239</v>
      </c>
      <c r="D20" s="625">
        <f t="shared" si="0"/>
        <v>14.339999999999998</v>
      </c>
      <c r="E20" s="625">
        <f t="shared" si="1"/>
        <v>9.56</v>
      </c>
      <c r="F20" s="625">
        <f t="shared" si="2"/>
        <v>23.9</v>
      </c>
      <c r="G20" s="625">
        <v>232</v>
      </c>
      <c r="H20" s="625">
        <f t="shared" si="3"/>
        <v>20.88</v>
      </c>
      <c r="I20" s="625">
        <f t="shared" si="4"/>
        <v>13.92</v>
      </c>
      <c r="J20" s="625">
        <f t="shared" si="5"/>
        <v>34.799999999999997</v>
      </c>
      <c r="K20" s="625">
        <v>44</v>
      </c>
      <c r="L20" s="625">
        <f t="shared" si="6"/>
        <v>5.28</v>
      </c>
      <c r="M20" s="625">
        <f t="shared" si="7"/>
        <v>3.5200000000000005</v>
      </c>
      <c r="N20" s="643">
        <f t="shared" si="8"/>
        <v>8.8000000000000007</v>
      </c>
      <c r="O20" s="625">
        <v>22</v>
      </c>
      <c r="P20" s="625">
        <f t="shared" si="9"/>
        <v>3.3</v>
      </c>
      <c r="Q20" s="643">
        <f t="shared" si="10"/>
        <v>2.2000000000000002</v>
      </c>
      <c r="R20" s="643">
        <f t="shared" si="11"/>
        <v>5.5</v>
      </c>
      <c r="S20" s="625">
        <f t="shared" si="12"/>
        <v>537</v>
      </c>
      <c r="T20" s="625">
        <f t="shared" si="13"/>
        <v>43.8</v>
      </c>
      <c r="U20" s="625">
        <f t="shared" si="14"/>
        <v>29.2</v>
      </c>
      <c r="V20" s="625">
        <f t="shared" si="15"/>
        <v>73</v>
      </c>
      <c r="W20" s="614">
        <v>0.48178250411444484</v>
      </c>
      <c r="X20" s="1144">
        <f t="shared" si="16"/>
        <v>115.14601848335232</v>
      </c>
      <c r="Y20" s="1144">
        <f t="shared" si="17"/>
        <v>111.77354095455121</v>
      </c>
      <c r="Z20" s="1144">
        <f t="shared" si="18"/>
        <v>21.198430181035572</v>
      </c>
      <c r="AA20" s="1144">
        <f t="shared" si="19"/>
        <v>10.599215090517786</v>
      </c>
      <c r="AB20" s="1144">
        <f t="shared" si="20"/>
        <v>258.71720470945689</v>
      </c>
      <c r="AC20" s="1143">
        <v>239</v>
      </c>
      <c r="AD20" s="1146">
        <v>232</v>
      </c>
      <c r="AE20" s="1146">
        <v>44</v>
      </c>
      <c r="AF20" s="1146">
        <v>22</v>
      </c>
      <c r="AG20" s="1146">
        <v>538</v>
      </c>
    </row>
    <row r="21" spans="1:33" ht="15.75" thickBot="1">
      <c r="A21" s="646">
        <v>10</v>
      </c>
      <c r="B21" s="494" t="s">
        <v>453</v>
      </c>
      <c r="C21" s="625">
        <v>85</v>
      </c>
      <c r="D21" s="625">
        <f t="shared" si="0"/>
        <v>5.0999999999999996</v>
      </c>
      <c r="E21" s="625">
        <f t="shared" si="1"/>
        <v>3.4000000000000004</v>
      </c>
      <c r="F21" s="625">
        <f t="shared" si="2"/>
        <v>8.5</v>
      </c>
      <c r="G21" s="625">
        <v>201</v>
      </c>
      <c r="H21" s="625">
        <f t="shared" si="3"/>
        <v>18.09</v>
      </c>
      <c r="I21" s="625">
        <f t="shared" si="4"/>
        <v>12.06</v>
      </c>
      <c r="J21" s="625">
        <f t="shared" si="5"/>
        <v>30.15</v>
      </c>
      <c r="K21" s="625">
        <v>46</v>
      </c>
      <c r="L21" s="625">
        <f t="shared" si="6"/>
        <v>5.52</v>
      </c>
      <c r="M21" s="625">
        <f t="shared" si="7"/>
        <v>3.6799999999999997</v>
      </c>
      <c r="N21" s="643">
        <f t="shared" si="8"/>
        <v>9.1999999999999993</v>
      </c>
      <c r="O21" s="625">
        <v>16</v>
      </c>
      <c r="P21" s="625">
        <f t="shared" si="9"/>
        <v>2.4</v>
      </c>
      <c r="Q21" s="643">
        <f t="shared" si="10"/>
        <v>1.6</v>
      </c>
      <c r="R21" s="643">
        <f t="shared" si="11"/>
        <v>4</v>
      </c>
      <c r="S21" s="625">
        <f t="shared" si="12"/>
        <v>348</v>
      </c>
      <c r="T21" s="625">
        <f t="shared" si="13"/>
        <v>31.109999999999996</v>
      </c>
      <c r="U21" s="625">
        <f t="shared" si="14"/>
        <v>20.740000000000002</v>
      </c>
      <c r="V21" s="625">
        <f t="shared" si="15"/>
        <v>51.849999999999994</v>
      </c>
      <c r="W21" s="614">
        <v>0.48178250411444484</v>
      </c>
      <c r="X21" s="1144">
        <f t="shared" si="16"/>
        <v>40.951512849727813</v>
      </c>
      <c r="Y21" s="1144">
        <f t="shared" si="17"/>
        <v>96.83828332700341</v>
      </c>
      <c r="Z21" s="1144">
        <f t="shared" si="18"/>
        <v>22.161995189264463</v>
      </c>
      <c r="AA21" s="1144">
        <f t="shared" si="19"/>
        <v>7.7085200658311175</v>
      </c>
      <c r="AB21" s="1144">
        <f t="shared" si="20"/>
        <v>167.66031143182681</v>
      </c>
      <c r="AC21" s="1143">
        <v>85</v>
      </c>
      <c r="AD21" s="1146">
        <v>201</v>
      </c>
      <c r="AE21" s="1146">
        <v>46</v>
      </c>
      <c r="AF21" s="1146">
        <v>16</v>
      </c>
      <c r="AG21" s="1146">
        <v>348</v>
      </c>
    </row>
    <row r="22" spans="1:33" ht="15.75" thickBot="1">
      <c r="A22" s="646">
        <v>11</v>
      </c>
      <c r="B22" s="494" t="s">
        <v>454</v>
      </c>
      <c r="C22" s="625">
        <v>0</v>
      </c>
      <c r="D22" s="625">
        <f t="shared" si="0"/>
        <v>0</v>
      </c>
      <c r="E22" s="625">
        <f t="shared" si="1"/>
        <v>0</v>
      </c>
      <c r="F22" s="625">
        <f t="shared" si="2"/>
        <v>0</v>
      </c>
      <c r="G22" s="625">
        <v>0</v>
      </c>
      <c r="H22" s="625">
        <f t="shared" si="3"/>
        <v>0</v>
      </c>
      <c r="I22" s="625">
        <f t="shared" si="4"/>
        <v>0</v>
      </c>
      <c r="J22" s="625">
        <f t="shared" si="5"/>
        <v>0</v>
      </c>
      <c r="K22" s="625">
        <v>0</v>
      </c>
      <c r="L22" s="625">
        <f t="shared" si="6"/>
        <v>0</v>
      </c>
      <c r="M22" s="625">
        <f t="shared" si="7"/>
        <v>0</v>
      </c>
      <c r="N22" s="643">
        <f t="shared" si="8"/>
        <v>0</v>
      </c>
      <c r="O22" s="625">
        <v>0</v>
      </c>
      <c r="P22" s="625">
        <f t="shared" si="9"/>
        <v>0</v>
      </c>
      <c r="Q22" s="643">
        <f t="shared" si="10"/>
        <v>0</v>
      </c>
      <c r="R22" s="643">
        <f t="shared" si="11"/>
        <v>0</v>
      </c>
      <c r="S22" s="625">
        <f t="shared" si="12"/>
        <v>0</v>
      </c>
      <c r="T22" s="625">
        <f t="shared" si="13"/>
        <v>0</v>
      </c>
      <c r="U22" s="625">
        <f t="shared" si="14"/>
        <v>0</v>
      </c>
      <c r="V22" s="625">
        <f t="shared" si="15"/>
        <v>0</v>
      </c>
      <c r="W22" s="614">
        <v>0.48178250411444484</v>
      </c>
      <c r="X22" s="1144">
        <f t="shared" si="16"/>
        <v>0</v>
      </c>
      <c r="Y22" s="1144">
        <f t="shared" si="17"/>
        <v>0</v>
      </c>
      <c r="Z22" s="1144">
        <f t="shared" si="18"/>
        <v>0</v>
      </c>
      <c r="AA22" s="1144">
        <f t="shared" si="19"/>
        <v>0</v>
      </c>
      <c r="AB22" s="1144">
        <f t="shared" si="20"/>
        <v>0</v>
      </c>
      <c r="AC22" s="1143">
        <v>0</v>
      </c>
      <c r="AD22" s="1146">
        <v>0</v>
      </c>
      <c r="AE22" s="1146">
        <v>0</v>
      </c>
      <c r="AF22" s="1146">
        <v>0</v>
      </c>
      <c r="AG22" s="1146">
        <v>0</v>
      </c>
    </row>
    <row r="23" spans="1:33" ht="15.75" thickBot="1">
      <c r="A23" s="646">
        <v>12</v>
      </c>
      <c r="B23" s="494" t="s">
        <v>455</v>
      </c>
      <c r="C23" s="625">
        <v>1113</v>
      </c>
      <c r="D23" s="625">
        <f t="shared" si="0"/>
        <v>66.78</v>
      </c>
      <c r="E23" s="625">
        <f t="shared" si="1"/>
        <v>44.52</v>
      </c>
      <c r="F23" s="625">
        <f t="shared" si="2"/>
        <v>111.3</v>
      </c>
      <c r="G23" s="625">
        <v>619</v>
      </c>
      <c r="H23" s="625">
        <f t="shared" si="3"/>
        <v>55.709999999999994</v>
      </c>
      <c r="I23" s="625">
        <f t="shared" si="4"/>
        <v>37.14</v>
      </c>
      <c r="J23" s="625">
        <f t="shared" si="5"/>
        <v>92.85</v>
      </c>
      <c r="K23" s="625">
        <v>38</v>
      </c>
      <c r="L23" s="625">
        <f t="shared" si="6"/>
        <v>4.5599999999999996</v>
      </c>
      <c r="M23" s="625">
        <f t="shared" si="7"/>
        <v>3.04</v>
      </c>
      <c r="N23" s="643">
        <f t="shared" si="8"/>
        <v>7.6</v>
      </c>
      <c r="O23" s="625">
        <v>4</v>
      </c>
      <c r="P23" s="625">
        <f t="shared" si="9"/>
        <v>0.6</v>
      </c>
      <c r="Q23" s="643">
        <f t="shared" si="10"/>
        <v>0.4</v>
      </c>
      <c r="R23" s="643">
        <f t="shared" si="11"/>
        <v>1</v>
      </c>
      <c r="S23" s="625">
        <f t="shared" si="12"/>
        <v>1774</v>
      </c>
      <c r="T23" s="625">
        <f t="shared" si="13"/>
        <v>127.64999999999999</v>
      </c>
      <c r="U23" s="625">
        <f t="shared" si="14"/>
        <v>85.100000000000009</v>
      </c>
      <c r="V23" s="625">
        <f t="shared" si="15"/>
        <v>212.74999999999997</v>
      </c>
      <c r="W23" s="614">
        <v>0.48178250411444484</v>
      </c>
      <c r="X23" s="1144">
        <f t="shared" si="16"/>
        <v>536.22392707937706</v>
      </c>
      <c r="Y23" s="1144">
        <f t="shared" si="17"/>
        <v>298.22337004684135</v>
      </c>
      <c r="Z23" s="1144">
        <f t="shared" si="18"/>
        <v>18.307735156348905</v>
      </c>
      <c r="AA23" s="1144">
        <f t="shared" si="19"/>
        <v>1.9271300164577794</v>
      </c>
      <c r="AB23" s="1144">
        <f t="shared" si="20"/>
        <v>854.68216229902521</v>
      </c>
      <c r="AC23" s="1143">
        <v>1113</v>
      </c>
      <c r="AD23" s="1146">
        <v>619</v>
      </c>
      <c r="AE23" s="1146">
        <v>38</v>
      </c>
      <c r="AF23" s="1146">
        <v>4</v>
      </c>
      <c r="AG23" s="1146">
        <v>1774</v>
      </c>
    </row>
    <row r="24" spans="1:33" ht="15.75" thickBot="1">
      <c r="A24" s="646">
        <v>13</v>
      </c>
      <c r="B24" s="494" t="s">
        <v>456</v>
      </c>
      <c r="C24" s="625">
        <v>128</v>
      </c>
      <c r="D24" s="625">
        <f t="shared" si="0"/>
        <v>7.68</v>
      </c>
      <c r="E24" s="625">
        <f t="shared" si="1"/>
        <v>5.120000000000001</v>
      </c>
      <c r="F24" s="625">
        <f t="shared" si="2"/>
        <v>12.8</v>
      </c>
      <c r="G24" s="625">
        <v>75</v>
      </c>
      <c r="H24" s="625">
        <f t="shared" si="3"/>
        <v>6.75</v>
      </c>
      <c r="I24" s="625">
        <f t="shared" si="4"/>
        <v>4.5</v>
      </c>
      <c r="J24" s="625">
        <f t="shared" si="5"/>
        <v>11.25</v>
      </c>
      <c r="K24" s="625">
        <v>52</v>
      </c>
      <c r="L24" s="625">
        <f t="shared" si="6"/>
        <v>6.24</v>
      </c>
      <c r="M24" s="625">
        <f t="shared" si="7"/>
        <v>4.16</v>
      </c>
      <c r="N24" s="643">
        <f t="shared" si="8"/>
        <v>10.4</v>
      </c>
      <c r="O24" s="625">
        <v>9</v>
      </c>
      <c r="P24" s="625">
        <f t="shared" si="9"/>
        <v>1.3499999999999999</v>
      </c>
      <c r="Q24" s="643">
        <f t="shared" si="10"/>
        <v>0.9</v>
      </c>
      <c r="R24" s="643">
        <f t="shared" si="11"/>
        <v>2.25</v>
      </c>
      <c r="S24" s="625">
        <f t="shared" si="12"/>
        <v>264</v>
      </c>
      <c r="T24" s="625">
        <f t="shared" si="13"/>
        <v>22.020000000000003</v>
      </c>
      <c r="U24" s="625">
        <f t="shared" si="14"/>
        <v>14.680000000000001</v>
      </c>
      <c r="V24" s="625">
        <f t="shared" si="15"/>
        <v>36.700000000000003</v>
      </c>
      <c r="W24" s="614">
        <v>0.48178250411444484</v>
      </c>
      <c r="X24" s="1144">
        <f t="shared" si="16"/>
        <v>61.66816052664894</v>
      </c>
      <c r="Y24" s="1144">
        <f t="shared" si="17"/>
        <v>36.13368780858336</v>
      </c>
      <c r="Z24" s="1144">
        <f t="shared" si="18"/>
        <v>25.052690213951131</v>
      </c>
      <c r="AA24" s="1144">
        <f t="shared" si="19"/>
        <v>4.3360425370300035</v>
      </c>
      <c r="AB24" s="1144">
        <f t="shared" si="20"/>
        <v>127.19058108621346</v>
      </c>
      <c r="AC24" s="1143">
        <v>128</v>
      </c>
      <c r="AD24" s="1146">
        <v>75</v>
      </c>
      <c r="AE24" s="1146">
        <v>52</v>
      </c>
      <c r="AF24" s="1146">
        <v>9</v>
      </c>
      <c r="AG24" s="1146">
        <v>264</v>
      </c>
    </row>
    <row r="25" spans="1:33" ht="15.75" thickBot="1">
      <c r="A25" s="646">
        <v>14</v>
      </c>
      <c r="B25" s="494" t="s">
        <v>457</v>
      </c>
      <c r="C25" s="625">
        <v>0</v>
      </c>
      <c r="D25" s="625">
        <f t="shared" si="0"/>
        <v>0</v>
      </c>
      <c r="E25" s="625">
        <f t="shared" si="1"/>
        <v>0</v>
      </c>
      <c r="F25" s="625">
        <f t="shared" si="2"/>
        <v>0</v>
      </c>
      <c r="G25" s="625">
        <v>0</v>
      </c>
      <c r="H25" s="625">
        <f t="shared" si="3"/>
        <v>0</v>
      </c>
      <c r="I25" s="625">
        <f t="shared" si="4"/>
        <v>0</v>
      </c>
      <c r="J25" s="625">
        <f t="shared" si="5"/>
        <v>0</v>
      </c>
      <c r="K25" s="625">
        <v>0</v>
      </c>
      <c r="L25" s="625">
        <f t="shared" si="6"/>
        <v>0</v>
      </c>
      <c r="M25" s="625">
        <f t="shared" si="7"/>
        <v>0</v>
      </c>
      <c r="N25" s="643">
        <f t="shared" si="8"/>
        <v>0</v>
      </c>
      <c r="O25" s="625">
        <v>0</v>
      </c>
      <c r="P25" s="625">
        <f t="shared" si="9"/>
        <v>0</v>
      </c>
      <c r="Q25" s="643">
        <f t="shared" si="10"/>
        <v>0</v>
      </c>
      <c r="R25" s="643">
        <f t="shared" si="11"/>
        <v>0</v>
      </c>
      <c r="S25" s="625">
        <f t="shared" si="12"/>
        <v>0</v>
      </c>
      <c r="T25" s="625">
        <f t="shared" si="13"/>
        <v>0</v>
      </c>
      <c r="U25" s="625">
        <f t="shared" si="14"/>
        <v>0</v>
      </c>
      <c r="V25" s="625">
        <f t="shared" si="15"/>
        <v>0</v>
      </c>
      <c r="W25" s="614">
        <v>0.48178250411444484</v>
      </c>
      <c r="X25" s="1144">
        <f t="shared" si="16"/>
        <v>0</v>
      </c>
      <c r="Y25" s="1144">
        <f t="shared" si="17"/>
        <v>0</v>
      </c>
      <c r="Z25" s="1144">
        <f t="shared" si="18"/>
        <v>0</v>
      </c>
      <c r="AA25" s="1144">
        <f t="shared" si="19"/>
        <v>0</v>
      </c>
      <c r="AB25" s="1144">
        <f t="shared" si="20"/>
        <v>0</v>
      </c>
      <c r="AC25" s="1143">
        <v>0</v>
      </c>
      <c r="AD25" s="1146">
        <v>0</v>
      </c>
      <c r="AE25" s="1146">
        <v>0</v>
      </c>
      <c r="AF25" s="1146">
        <v>0</v>
      </c>
      <c r="AG25" s="1146">
        <v>0</v>
      </c>
    </row>
    <row r="26" spans="1:33" ht="15.75" thickBot="1">
      <c r="A26" s="646">
        <v>15</v>
      </c>
      <c r="B26" s="494" t="s">
        <v>458</v>
      </c>
      <c r="C26" s="625">
        <v>0</v>
      </c>
      <c r="D26" s="625">
        <f t="shared" si="0"/>
        <v>0</v>
      </c>
      <c r="E26" s="625">
        <f t="shared" si="1"/>
        <v>0</v>
      </c>
      <c r="F26" s="625">
        <f t="shared" si="2"/>
        <v>0</v>
      </c>
      <c r="G26" s="625">
        <v>0</v>
      </c>
      <c r="H26" s="625">
        <f t="shared" si="3"/>
        <v>0</v>
      </c>
      <c r="I26" s="625">
        <f t="shared" si="4"/>
        <v>0</v>
      </c>
      <c r="J26" s="625">
        <f t="shared" si="5"/>
        <v>0</v>
      </c>
      <c r="K26" s="625">
        <v>0</v>
      </c>
      <c r="L26" s="625">
        <f t="shared" si="6"/>
        <v>0</v>
      </c>
      <c r="M26" s="625">
        <f t="shared" si="7"/>
        <v>0</v>
      </c>
      <c r="N26" s="643">
        <f t="shared" si="8"/>
        <v>0</v>
      </c>
      <c r="O26" s="625">
        <v>0</v>
      </c>
      <c r="P26" s="625">
        <f t="shared" si="9"/>
        <v>0</v>
      </c>
      <c r="Q26" s="643">
        <f t="shared" si="10"/>
        <v>0</v>
      </c>
      <c r="R26" s="643">
        <f t="shared" si="11"/>
        <v>0</v>
      </c>
      <c r="S26" s="625">
        <f t="shared" si="12"/>
        <v>0</v>
      </c>
      <c r="T26" s="625">
        <f t="shared" si="13"/>
        <v>0</v>
      </c>
      <c r="U26" s="625">
        <f t="shared" si="14"/>
        <v>0</v>
      </c>
      <c r="V26" s="625">
        <f t="shared" si="15"/>
        <v>0</v>
      </c>
      <c r="W26" s="614">
        <v>0.48178250411444484</v>
      </c>
      <c r="X26" s="1144">
        <f t="shared" si="16"/>
        <v>0</v>
      </c>
      <c r="Y26" s="1144">
        <f t="shared" si="17"/>
        <v>0</v>
      </c>
      <c r="Z26" s="1144">
        <f t="shared" si="18"/>
        <v>0</v>
      </c>
      <c r="AA26" s="1144">
        <f t="shared" si="19"/>
        <v>0</v>
      </c>
      <c r="AB26" s="1144">
        <f t="shared" si="20"/>
        <v>0</v>
      </c>
      <c r="AC26" s="1143">
        <v>0</v>
      </c>
      <c r="AD26" s="1146">
        <v>0</v>
      </c>
      <c r="AE26" s="1146">
        <v>0</v>
      </c>
      <c r="AF26" s="1146">
        <v>0</v>
      </c>
      <c r="AG26" s="1146">
        <v>0</v>
      </c>
    </row>
    <row r="27" spans="1:33" ht="15.75" thickBot="1">
      <c r="A27" s="646">
        <v>16</v>
      </c>
      <c r="B27" s="494" t="s">
        <v>459</v>
      </c>
      <c r="C27" s="625">
        <v>0</v>
      </c>
      <c r="D27" s="625">
        <f t="shared" si="0"/>
        <v>0</v>
      </c>
      <c r="E27" s="625">
        <f t="shared" si="1"/>
        <v>0</v>
      </c>
      <c r="F27" s="625">
        <f t="shared" si="2"/>
        <v>0</v>
      </c>
      <c r="G27" s="625">
        <v>0</v>
      </c>
      <c r="H27" s="625">
        <f t="shared" si="3"/>
        <v>0</v>
      </c>
      <c r="I27" s="625">
        <f t="shared" si="4"/>
        <v>0</v>
      </c>
      <c r="J27" s="625">
        <f t="shared" si="5"/>
        <v>0</v>
      </c>
      <c r="K27" s="625">
        <v>0</v>
      </c>
      <c r="L27" s="625">
        <f t="shared" si="6"/>
        <v>0</v>
      </c>
      <c r="M27" s="625">
        <f t="shared" si="7"/>
        <v>0</v>
      </c>
      <c r="N27" s="643">
        <f t="shared" si="8"/>
        <v>0</v>
      </c>
      <c r="O27" s="625">
        <v>0</v>
      </c>
      <c r="P27" s="625">
        <f t="shared" si="9"/>
        <v>0</v>
      </c>
      <c r="Q27" s="643">
        <f t="shared" si="10"/>
        <v>0</v>
      </c>
      <c r="R27" s="643">
        <f t="shared" si="11"/>
        <v>0</v>
      </c>
      <c r="S27" s="625">
        <f t="shared" si="12"/>
        <v>0</v>
      </c>
      <c r="T27" s="625">
        <f t="shared" si="13"/>
        <v>0</v>
      </c>
      <c r="U27" s="625">
        <f t="shared" si="14"/>
        <v>0</v>
      </c>
      <c r="V27" s="625">
        <f t="shared" si="15"/>
        <v>0</v>
      </c>
      <c r="W27" s="614">
        <v>0.48178250411444484</v>
      </c>
      <c r="X27" s="1144">
        <f t="shared" si="16"/>
        <v>0</v>
      </c>
      <c r="Y27" s="1144">
        <f t="shared" si="17"/>
        <v>0</v>
      </c>
      <c r="Z27" s="1144">
        <f t="shared" si="18"/>
        <v>0</v>
      </c>
      <c r="AA27" s="1144">
        <f t="shared" si="19"/>
        <v>0</v>
      </c>
      <c r="AB27" s="1144">
        <f t="shared" si="20"/>
        <v>0</v>
      </c>
      <c r="AC27" s="1143">
        <v>0</v>
      </c>
      <c r="AD27" s="1146">
        <v>0</v>
      </c>
      <c r="AE27" s="1146">
        <v>0</v>
      </c>
      <c r="AF27" s="1146">
        <v>0</v>
      </c>
      <c r="AG27" s="1146">
        <v>0</v>
      </c>
    </row>
    <row r="28" spans="1:33" ht="15.75" thickBot="1">
      <c r="A28" s="646">
        <v>17</v>
      </c>
      <c r="B28" s="494" t="s">
        <v>460</v>
      </c>
      <c r="C28" s="625">
        <v>305</v>
      </c>
      <c r="D28" s="625">
        <f t="shared" si="0"/>
        <v>18.3</v>
      </c>
      <c r="E28" s="625">
        <f t="shared" si="1"/>
        <v>12.200000000000001</v>
      </c>
      <c r="F28" s="625">
        <f t="shared" si="2"/>
        <v>30.5</v>
      </c>
      <c r="G28" s="625">
        <v>275</v>
      </c>
      <c r="H28" s="625">
        <f t="shared" si="3"/>
        <v>24.75</v>
      </c>
      <c r="I28" s="625">
        <f t="shared" si="4"/>
        <v>16.5</v>
      </c>
      <c r="J28" s="625">
        <f t="shared" si="5"/>
        <v>41.25</v>
      </c>
      <c r="K28" s="625">
        <v>23</v>
      </c>
      <c r="L28" s="625">
        <f t="shared" si="6"/>
        <v>2.76</v>
      </c>
      <c r="M28" s="625">
        <f t="shared" si="7"/>
        <v>1.8399999999999999</v>
      </c>
      <c r="N28" s="643">
        <f t="shared" si="8"/>
        <v>4.5999999999999996</v>
      </c>
      <c r="O28" s="625">
        <v>2</v>
      </c>
      <c r="P28" s="625">
        <f t="shared" si="9"/>
        <v>0.3</v>
      </c>
      <c r="Q28" s="643">
        <f t="shared" si="10"/>
        <v>0.2</v>
      </c>
      <c r="R28" s="643">
        <f t="shared" si="11"/>
        <v>0.5</v>
      </c>
      <c r="S28" s="625">
        <f t="shared" si="12"/>
        <v>605</v>
      </c>
      <c r="T28" s="625">
        <f t="shared" si="13"/>
        <v>46.109999999999992</v>
      </c>
      <c r="U28" s="625">
        <f t="shared" si="14"/>
        <v>30.740000000000002</v>
      </c>
      <c r="V28" s="625">
        <f t="shared" si="15"/>
        <v>76.849999999999994</v>
      </c>
      <c r="W28" s="614">
        <v>0.48178250411444484</v>
      </c>
      <c r="X28" s="1144">
        <f t="shared" si="16"/>
        <v>146.94366375490569</v>
      </c>
      <c r="Y28" s="1144">
        <f t="shared" si="17"/>
        <v>132.49018863147234</v>
      </c>
      <c r="Z28" s="1144">
        <f t="shared" si="18"/>
        <v>11.080997594632231</v>
      </c>
      <c r="AA28" s="1144">
        <f t="shared" si="19"/>
        <v>0.96356500822888969</v>
      </c>
      <c r="AB28" s="1144">
        <f t="shared" si="20"/>
        <v>291.47841498923913</v>
      </c>
      <c r="AC28" s="1143">
        <v>305</v>
      </c>
      <c r="AD28" s="1146">
        <v>275</v>
      </c>
      <c r="AE28" s="1146">
        <v>23</v>
      </c>
      <c r="AF28" s="1146">
        <v>2</v>
      </c>
      <c r="AG28" s="1146">
        <v>606</v>
      </c>
    </row>
    <row r="29" spans="1:33" ht="15.75" thickBot="1">
      <c r="A29" s="646">
        <v>18</v>
      </c>
      <c r="B29" s="494" t="s">
        <v>461</v>
      </c>
      <c r="C29" s="625">
        <v>483</v>
      </c>
      <c r="D29" s="625">
        <f t="shared" si="0"/>
        <v>28.979999999999997</v>
      </c>
      <c r="E29" s="625">
        <f t="shared" si="1"/>
        <v>19.32</v>
      </c>
      <c r="F29" s="625">
        <f t="shared" si="2"/>
        <v>48.3</v>
      </c>
      <c r="G29" s="625">
        <v>269</v>
      </c>
      <c r="H29" s="625">
        <f t="shared" si="3"/>
        <v>24.21</v>
      </c>
      <c r="I29" s="625">
        <f t="shared" si="4"/>
        <v>16.14</v>
      </c>
      <c r="J29" s="625">
        <f t="shared" si="5"/>
        <v>40.35</v>
      </c>
      <c r="K29" s="625">
        <v>14</v>
      </c>
      <c r="L29" s="625">
        <f t="shared" si="6"/>
        <v>1.68</v>
      </c>
      <c r="M29" s="625">
        <f t="shared" si="7"/>
        <v>1.1199999999999999</v>
      </c>
      <c r="N29" s="643">
        <f t="shared" si="8"/>
        <v>2.8</v>
      </c>
      <c r="O29" s="625">
        <v>3</v>
      </c>
      <c r="P29" s="625">
        <f t="shared" si="9"/>
        <v>0.44999999999999996</v>
      </c>
      <c r="Q29" s="643">
        <f t="shared" si="10"/>
        <v>0.30000000000000004</v>
      </c>
      <c r="R29" s="643">
        <f t="shared" si="11"/>
        <v>0.75</v>
      </c>
      <c r="S29" s="625">
        <f t="shared" si="12"/>
        <v>769</v>
      </c>
      <c r="T29" s="625">
        <f t="shared" si="13"/>
        <v>55.32</v>
      </c>
      <c r="U29" s="625">
        <f t="shared" si="14"/>
        <v>36.879999999999995</v>
      </c>
      <c r="V29" s="625">
        <f t="shared" si="15"/>
        <v>92.2</v>
      </c>
      <c r="W29" s="614">
        <v>0.48178250411444484</v>
      </c>
      <c r="X29" s="1144">
        <f t="shared" si="16"/>
        <v>232.70094948727686</v>
      </c>
      <c r="Y29" s="1144">
        <f t="shared" si="17"/>
        <v>129.59949360678567</v>
      </c>
      <c r="Z29" s="1144">
        <f t="shared" si="18"/>
        <v>6.7449550576022279</v>
      </c>
      <c r="AA29" s="1144">
        <f t="shared" si="19"/>
        <v>1.4453475123433346</v>
      </c>
      <c r="AB29" s="1144">
        <f t="shared" si="20"/>
        <v>370.4907456640081</v>
      </c>
      <c r="AC29" s="1143">
        <v>483</v>
      </c>
      <c r="AD29" s="1146">
        <v>269</v>
      </c>
      <c r="AE29" s="1146">
        <v>14</v>
      </c>
      <c r="AF29" s="1146">
        <v>3</v>
      </c>
      <c r="AG29" s="1146">
        <v>769</v>
      </c>
    </row>
    <row r="30" spans="1:33" ht="15.75" thickBot="1">
      <c r="A30" s="646">
        <v>19</v>
      </c>
      <c r="B30" s="494" t="s">
        <v>462</v>
      </c>
      <c r="C30" s="625">
        <v>0</v>
      </c>
      <c r="D30" s="625">
        <f t="shared" si="0"/>
        <v>0</v>
      </c>
      <c r="E30" s="625">
        <f t="shared" si="1"/>
        <v>0</v>
      </c>
      <c r="F30" s="625">
        <f t="shared" si="2"/>
        <v>0</v>
      </c>
      <c r="G30" s="625">
        <v>0</v>
      </c>
      <c r="H30" s="625">
        <f t="shared" si="3"/>
        <v>0</v>
      </c>
      <c r="I30" s="625">
        <f t="shared" si="4"/>
        <v>0</v>
      </c>
      <c r="J30" s="625">
        <f t="shared" si="5"/>
        <v>0</v>
      </c>
      <c r="K30" s="625">
        <v>0</v>
      </c>
      <c r="L30" s="625">
        <f t="shared" si="6"/>
        <v>0</v>
      </c>
      <c r="M30" s="625">
        <f t="shared" si="7"/>
        <v>0</v>
      </c>
      <c r="N30" s="643">
        <f t="shared" si="8"/>
        <v>0</v>
      </c>
      <c r="O30" s="625">
        <v>0</v>
      </c>
      <c r="P30" s="625">
        <f t="shared" si="9"/>
        <v>0</v>
      </c>
      <c r="Q30" s="643">
        <f t="shared" si="10"/>
        <v>0</v>
      </c>
      <c r="R30" s="643">
        <f t="shared" si="11"/>
        <v>0</v>
      </c>
      <c r="S30" s="625">
        <f t="shared" si="12"/>
        <v>0</v>
      </c>
      <c r="T30" s="625">
        <f t="shared" si="13"/>
        <v>0</v>
      </c>
      <c r="U30" s="625">
        <f t="shared" si="14"/>
        <v>0</v>
      </c>
      <c r="V30" s="625">
        <f t="shared" si="15"/>
        <v>0</v>
      </c>
      <c r="W30" s="614">
        <v>0.48178250411444484</v>
      </c>
      <c r="X30" s="1144">
        <f t="shared" si="16"/>
        <v>0</v>
      </c>
      <c r="Y30" s="1144">
        <f t="shared" si="17"/>
        <v>0</v>
      </c>
      <c r="Z30" s="1144">
        <f t="shared" si="18"/>
        <v>0</v>
      </c>
      <c r="AA30" s="1144">
        <f t="shared" si="19"/>
        <v>0</v>
      </c>
      <c r="AB30" s="1144">
        <f t="shared" si="20"/>
        <v>0</v>
      </c>
      <c r="AC30" s="1143">
        <v>0</v>
      </c>
      <c r="AD30" s="1146">
        <v>0</v>
      </c>
      <c r="AE30" s="1146">
        <v>0</v>
      </c>
      <c r="AF30" s="1146">
        <v>0</v>
      </c>
      <c r="AG30" s="1146">
        <v>0</v>
      </c>
    </row>
    <row r="31" spans="1:33" ht="15.75" thickBot="1">
      <c r="A31" s="646">
        <v>20</v>
      </c>
      <c r="B31" s="494" t="s">
        <v>463</v>
      </c>
      <c r="C31" s="625">
        <v>183</v>
      </c>
      <c r="D31" s="625">
        <f t="shared" si="0"/>
        <v>10.98</v>
      </c>
      <c r="E31" s="625">
        <f t="shared" si="1"/>
        <v>7.32</v>
      </c>
      <c r="F31" s="625">
        <f t="shared" si="2"/>
        <v>18.3</v>
      </c>
      <c r="G31" s="625">
        <v>197</v>
      </c>
      <c r="H31" s="625">
        <f t="shared" si="3"/>
        <v>17.73</v>
      </c>
      <c r="I31" s="625">
        <f t="shared" si="4"/>
        <v>11.82</v>
      </c>
      <c r="J31" s="625">
        <f t="shared" si="5"/>
        <v>29.55</v>
      </c>
      <c r="K31" s="625">
        <v>13</v>
      </c>
      <c r="L31" s="625">
        <f t="shared" si="6"/>
        <v>1.56</v>
      </c>
      <c r="M31" s="625">
        <f t="shared" si="7"/>
        <v>1.04</v>
      </c>
      <c r="N31" s="643">
        <f t="shared" si="8"/>
        <v>2.6</v>
      </c>
      <c r="O31" s="625">
        <v>2</v>
      </c>
      <c r="P31" s="625">
        <f t="shared" si="9"/>
        <v>0.3</v>
      </c>
      <c r="Q31" s="643">
        <f t="shared" si="10"/>
        <v>0.2</v>
      </c>
      <c r="R31" s="643">
        <f t="shared" si="11"/>
        <v>0.5</v>
      </c>
      <c r="S31" s="625">
        <f t="shared" si="12"/>
        <v>395</v>
      </c>
      <c r="T31" s="625">
        <f t="shared" si="13"/>
        <v>30.57</v>
      </c>
      <c r="U31" s="625">
        <f t="shared" si="14"/>
        <v>20.38</v>
      </c>
      <c r="V31" s="625">
        <f t="shared" si="15"/>
        <v>50.95</v>
      </c>
      <c r="W31" s="614">
        <v>0.48178250411444484</v>
      </c>
      <c r="X31" s="1144">
        <f t="shared" si="16"/>
        <v>88.166198252943403</v>
      </c>
      <c r="Y31" s="1144">
        <f t="shared" si="17"/>
        <v>94.911153310545629</v>
      </c>
      <c r="Z31" s="1144">
        <f t="shared" si="18"/>
        <v>6.2631725534877827</v>
      </c>
      <c r="AA31" s="1144">
        <f t="shared" si="19"/>
        <v>0.96356500822888969</v>
      </c>
      <c r="AB31" s="1144">
        <f t="shared" si="20"/>
        <v>190.30408912520571</v>
      </c>
      <c r="AC31" s="1143">
        <v>183</v>
      </c>
      <c r="AD31" s="1146">
        <v>197</v>
      </c>
      <c r="AE31" s="1146">
        <v>13</v>
      </c>
      <c r="AF31" s="1146">
        <v>2</v>
      </c>
      <c r="AG31" s="1146">
        <v>396</v>
      </c>
    </row>
    <row r="32" spans="1:33" ht="15.75" thickBot="1">
      <c r="A32" s="646">
        <v>21</v>
      </c>
      <c r="B32" s="494" t="s">
        <v>464</v>
      </c>
      <c r="C32" s="625">
        <v>0</v>
      </c>
      <c r="D32" s="625">
        <f t="shared" si="0"/>
        <v>0</v>
      </c>
      <c r="E32" s="625">
        <f t="shared" si="1"/>
        <v>0</v>
      </c>
      <c r="F32" s="625">
        <f t="shared" si="2"/>
        <v>0</v>
      </c>
      <c r="G32" s="625">
        <v>0</v>
      </c>
      <c r="H32" s="625">
        <f t="shared" si="3"/>
        <v>0</v>
      </c>
      <c r="I32" s="625">
        <f t="shared" si="4"/>
        <v>0</v>
      </c>
      <c r="J32" s="625">
        <f t="shared" si="5"/>
        <v>0</v>
      </c>
      <c r="K32" s="625">
        <v>0</v>
      </c>
      <c r="L32" s="625">
        <f t="shared" si="6"/>
        <v>0</v>
      </c>
      <c r="M32" s="625">
        <f t="shared" si="7"/>
        <v>0</v>
      </c>
      <c r="N32" s="643">
        <f t="shared" si="8"/>
        <v>0</v>
      </c>
      <c r="O32" s="625">
        <v>0</v>
      </c>
      <c r="P32" s="625">
        <f t="shared" si="9"/>
        <v>0</v>
      </c>
      <c r="Q32" s="643">
        <f t="shared" si="10"/>
        <v>0</v>
      </c>
      <c r="R32" s="643">
        <f t="shared" si="11"/>
        <v>0</v>
      </c>
      <c r="S32" s="625">
        <f t="shared" si="12"/>
        <v>0</v>
      </c>
      <c r="T32" s="625">
        <f t="shared" si="13"/>
        <v>0</v>
      </c>
      <c r="U32" s="625">
        <f t="shared" si="14"/>
        <v>0</v>
      </c>
      <c r="V32" s="625">
        <f t="shared" si="15"/>
        <v>0</v>
      </c>
      <c r="W32" s="614">
        <v>0.48178250411444484</v>
      </c>
      <c r="X32" s="1144">
        <f t="shared" si="16"/>
        <v>0</v>
      </c>
      <c r="Y32" s="1144">
        <f t="shared" si="17"/>
        <v>0</v>
      </c>
      <c r="Z32" s="1144">
        <f t="shared" si="18"/>
        <v>0</v>
      </c>
      <c r="AA32" s="1144">
        <f t="shared" si="19"/>
        <v>0</v>
      </c>
      <c r="AB32" s="1144">
        <f t="shared" si="20"/>
        <v>0</v>
      </c>
      <c r="AC32" s="1143">
        <v>0</v>
      </c>
      <c r="AD32" s="1146">
        <v>0</v>
      </c>
      <c r="AE32" s="1146">
        <v>0</v>
      </c>
      <c r="AF32" s="1146">
        <v>0</v>
      </c>
      <c r="AG32" s="1146">
        <v>0</v>
      </c>
    </row>
    <row r="33" spans="1:33" ht="15.75" thickBot="1">
      <c r="A33" s="646">
        <v>22</v>
      </c>
      <c r="B33" s="494" t="s">
        <v>465</v>
      </c>
      <c r="C33" s="625">
        <v>0</v>
      </c>
      <c r="D33" s="625">
        <f t="shared" si="0"/>
        <v>0</v>
      </c>
      <c r="E33" s="625">
        <f t="shared" si="1"/>
        <v>0</v>
      </c>
      <c r="F33" s="625">
        <f t="shared" si="2"/>
        <v>0</v>
      </c>
      <c r="G33" s="625">
        <v>0</v>
      </c>
      <c r="H33" s="625">
        <f t="shared" si="3"/>
        <v>0</v>
      </c>
      <c r="I33" s="625">
        <f t="shared" si="4"/>
        <v>0</v>
      </c>
      <c r="J33" s="625">
        <f t="shared" si="5"/>
        <v>0</v>
      </c>
      <c r="K33" s="625">
        <v>0</v>
      </c>
      <c r="L33" s="625">
        <f t="shared" si="6"/>
        <v>0</v>
      </c>
      <c r="M33" s="625">
        <f t="shared" si="7"/>
        <v>0</v>
      </c>
      <c r="N33" s="643">
        <f t="shared" si="8"/>
        <v>0</v>
      </c>
      <c r="O33" s="625">
        <v>0</v>
      </c>
      <c r="P33" s="625">
        <f t="shared" si="9"/>
        <v>0</v>
      </c>
      <c r="Q33" s="643">
        <f t="shared" si="10"/>
        <v>0</v>
      </c>
      <c r="R33" s="643">
        <f t="shared" si="11"/>
        <v>0</v>
      </c>
      <c r="S33" s="625">
        <f t="shared" si="12"/>
        <v>0</v>
      </c>
      <c r="T33" s="625">
        <f t="shared" si="13"/>
        <v>0</v>
      </c>
      <c r="U33" s="625">
        <f t="shared" si="14"/>
        <v>0</v>
      </c>
      <c r="V33" s="625">
        <f t="shared" si="15"/>
        <v>0</v>
      </c>
      <c r="W33" s="614">
        <v>0.48178250411444484</v>
      </c>
      <c r="X33" s="1144">
        <f t="shared" si="16"/>
        <v>0</v>
      </c>
      <c r="Y33" s="1144">
        <f t="shared" si="17"/>
        <v>0</v>
      </c>
      <c r="Z33" s="1144">
        <f t="shared" si="18"/>
        <v>0</v>
      </c>
      <c r="AA33" s="1144">
        <f t="shared" si="19"/>
        <v>0</v>
      </c>
      <c r="AB33" s="1144">
        <f t="shared" si="20"/>
        <v>0</v>
      </c>
      <c r="AC33" s="1143">
        <v>0</v>
      </c>
      <c r="AD33" s="1146">
        <v>0</v>
      </c>
      <c r="AE33" s="1146">
        <v>0</v>
      </c>
      <c r="AF33" s="1146">
        <v>0</v>
      </c>
      <c r="AG33" s="1146">
        <v>0</v>
      </c>
    </row>
    <row r="34" spans="1:33" ht="15.75" thickBot="1">
      <c r="A34" s="646">
        <v>23</v>
      </c>
      <c r="B34" s="494" t="s">
        <v>466</v>
      </c>
      <c r="C34" s="625">
        <v>27</v>
      </c>
      <c r="D34" s="625">
        <f t="shared" si="0"/>
        <v>1.62</v>
      </c>
      <c r="E34" s="625">
        <f t="shared" si="1"/>
        <v>1.08</v>
      </c>
      <c r="F34" s="625">
        <f t="shared" si="2"/>
        <v>2.7</v>
      </c>
      <c r="G34" s="625">
        <v>26</v>
      </c>
      <c r="H34" s="625">
        <f t="shared" si="3"/>
        <v>2.34</v>
      </c>
      <c r="I34" s="625">
        <f t="shared" si="4"/>
        <v>1.56</v>
      </c>
      <c r="J34" s="625">
        <f t="shared" si="5"/>
        <v>3.9</v>
      </c>
      <c r="K34" s="625">
        <v>10</v>
      </c>
      <c r="L34" s="625">
        <f t="shared" si="6"/>
        <v>1.2</v>
      </c>
      <c r="M34" s="625">
        <f t="shared" si="7"/>
        <v>0.8</v>
      </c>
      <c r="N34" s="643">
        <f t="shared" si="8"/>
        <v>2</v>
      </c>
      <c r="O34" s="625">
        <v>5</v>
      </c>
      <c r="P34" s="625">
        <f t="shared" si="9"/>
        <v>0.75</v>
      </c>
      <c r="Q34" s="643">
        <f t="shared" si="10"/>
        <v>0.5</v>
      </c>
      <c r="R34" s="643">
        <f t="shared" si="11"/>
        <v>1.25</v>
      </c>
      <c r="S34" s="625">
        <f t="shared" si="12"/>
        <v>68</v>
      </c>
      <c r="T34" s="625">
        <f t="shared" si="13"/>
        <v>5.91</v>
      </c>
      <c r="U34" s="625">
        <f t="shared" si="14"/>
        <v>3.9400000000000004</v>
      </c>
      <c r="V34" s="625">
        <f t="shared" si="15"/>
        <v>9.85</v>
      </c>
      <c r="W34" s="614">
        <v>0.48178250411444484</v>
      </c>
      <c r="X34" s="1144">
        <f t="shared" si="16"/>
        <v>13.008127611090011</v>
      </c>
      <c r="Y34" s="1144">
        <f t="shared" si="17"/>
        <v>12.526345106975565</v>
      </c>
      <c r="Z34" s="1144">
        <f t="shared" si="18"/>
        <v>4.8178250411444488</v>
      </c>
      <c r="AA34" s="1144">
        <f t="shared" si="19"/>
        <v>2.4089125205722244</v>
      </c>
      <c r="AB34" s="1144">
        <f t="shared" si="20"/>
        <v>32.761210279782247</v>
      </c>
      <c r="AC34" s="1143">
        <v>27</v>
      </c>
      <c r="AD34" s="1146">
        <v>26</v>
      </c>
      <c r="AE34" s="1146">
        <v>10</v>
      </c>
      <c r="AF34" s="1146">
        <v>5</v>
      </c>
      <c r="AG34" s="1146">
        <v>69</v>
      </c>
    </row>
    <row r="35" spans="1:33" ht="15.75" thickBot="1">
      <c r="A35" s="646">
        <v>24</v>
      </c>
      <c r="B35" s="494" t="s">
        <v>489</v>
      </c>
      <c r="C35" s="625">
        <v>448</v>
      </c>
      <c r="D35" s="625">
        <f t="shared" si="0"/>
        <v>26.88</v>
      </c>
      <c r="E35" s="625">
        <f t="shared" si="1"/>
        <v>17.919999999999998</v>
      </c>
      <c r="F35" s="625">
        <f t="shared" si="2"/>
        <v>44.8</v>
      </c>
      <c r="G35" s="625">
        <v>637</v>
      </c>
      <c r="H35" s="625">
        <f t="shared" si="3"/>
        <v>57.33</v>
      </c>
      <c r="I35" s="625">
        <f t="shared" si="4"/>
        <v>38.22</v>
      </c>
      <c r="J35" s="625">
        <f t="shared" si="5"/>
        <v>95.55</v>
      </c>
      <c r="K35" s="625">
        <v>73</v>
      </c>
      <c r="L35" s="625">
        <f t="shared" si="6"/>
        <v>8.76</v>
      </c>
      <c r="M35" s="625">
        <f t="shared" si="7"/>
        <v>5.84</v>
      </c>
      <c r="N35" s="643">
        <f t="shared" si="8"/>
        <v>14.6</v>
      </c>
      <c r="O35" s="625">
        <v>14</v>
      </c>
      <c r="P35" s="625">
        <f t="shared" si="9"/>
        <v>2.1</v>
      </c>
      <c r="Q35" s="643">
        <f t="shared" si="10"/>
        <v>1.4000000000000001</v>
      </c>
      <c r="R35" s="643">
        <f t="shared" si="11"/>
        <v>3.5</v>
      </c>
      <c r="S35" s="625">
        <f t="shared" si="12"/>
        <v>1172</v>
      </c>
      <c r="T35" s="625">
        <f t="shared" si="13"/>
        <v>95.07</v>
      </c>
      <c r="U35" s="625">
        <f t="shared" si="14"/>
        <v>63.38</v>
      </c>
      <c r="V35" s="625">
        <f t="shared" si="15"/>
        <v>158.44999999999999</v>
      </c>
      <c r="W35" s="614">
        <v>0.48178250411444484</v>
      </c>
      <c r="X35" s="1144">
        <f t="shared" si="16"/>
        <v>215.83856184327129</v>
      </c>
      <c r="Y35" s="1144">
        <f t="shared" si="17"/>
        <v>306.89545512090137</v>
      </c>
      <c r="Z35" s="1144">
        <f t="shared" si="18"/>
        <v>35.170122800354477</v>
      </c>
      <c r="AA35" s="1144">
        <f t="shared" si="19"/>
        <v>6.7449550576022279</v>
      </c>
      <c r="AB35" s="1144">
        <f t="shared" si="20"/>
        <v>564.64909482212943</v>
      </c>
      <c r="AC35" s="1143">
        <v>448</v>
      </c>
      <c r="AD35" s="1146">
        <v>637</v>
      </c>
      <c r="AE35" s="1146">
        <v>73</v>
      </c>
      <c r="AF35" s="1146">
        <v>14</v>
      </c>
      <c r="AG35" s="1146">
        <v>1172</v>
      </c>
    </row>
    <row r="36" spans="1:33" ht="15.75" thickBot="1">
      <c r="A36" s="646">
        <v>25</v>
      </c>
      <c r="B36" s="494" t="s">
        <v>467</v>
      </c>
      <c r="C36" s="625">
        <v>204</v>
      </c>
      <c r="D36" s="625">
        <f t="shared" si="0"/>
        <v>12.239999999999998</v>
      </c>
      <c r="E36" s="625">
        <f t="shared" si="1"/>
        <v>8.16</v>
      </c>
      <c r="F36" s="625">
        <f t="shared" si="2"/>
        <v>20.399999999999999</v>
      </c>
      <c r="G36" s="625">
        <v>209</v>
      </c>
      <c r="H36" s="625">
        <f t="shared" si="3"/>
        <v>18.809999999999999</v>
      </c>
      <c r="I36" s="625">
        <f t="shared" si="4"/>
        <v>12.540000000000001</v>
      </c>
      <c r="J36" s="625">
        <f t="shared" si="5"/>
        <v>31.35</v>
      </c>
      <c r="K36" s="625">
        <v>66</v>
      </c>
      <c r="L36" s="625">
        <f t="shared" si="6"/>
        <v>7.919999999999999</v>
      </c>
      <c r="M36" s="625">
        <f t="shared" si="7"/>
        <v>5.28</v>
      </c>
      <c r="N36" s="643">
        <f t="shared" si="8"/>
        <v>13.2</v>
      </c>
      <c r="O36" s="625">
        <v>7</v>
      </c>
      <c r="P36" s="625">
        <f t="shared" si="9"/>
        <v>1.05</v>
      </c>
      <c r="Q36" s="643">
        <f t="shared" si="10"/>
        <v>0.70000000000000007</v>
      </c>
      <c r="R36" s="643">
        <f t="shared" si="11"/>
        <v>1.75</v>
      </c>
      <c r="S36" s="625">
        <f t="shared" si="12"/>
        <v>486</v>
      </c>
      <c r="T36" s="625">
        <f t="shared" si="13"/>
        <v>40.019999999999996</v>
      </c>
      <c r="U36" s="625">
        <f t="shared" si="14"/>
        <v>26.680000000000003</v>
      </c>
      <c r="V36" s="625">
        <f t="shared" si="15"/>
        <v>66.7</v>
      </c>
      <c r="W36" s="614">
        <v>0.48178250411444484</v>
      </c>
      <c r="X36" s="1144">
        <f t="shared" si="16"/>
        <v>98.283630839346742</v>
      </c>
      <c r="Y36" s="1144">
        <f t="shared" si="17"/>
        <v>100.69254335991897</v>
      </c>
      <c r="Z36" s="1144">
        <f t="shared" si="18"/>
        <v>31.79764527155336</v>
      </c>
      <c r="AA36" s="1144">
        <f t="shared" si="19"/>
        <v>3.372477528801114</v>
      </c>
      <c r="AB36" s="1144">
        <f t="shared" si="20"/>
        <v>234.14629699962018</v>
      </c>
      <c r="AC36" s="1143">
        <v>204</v>
      </c>
      <c r="AD36" s="1146">
        <v>209</v>
      </c>
      <c r="AE36" s="1146">
        <v>66</v>
      </c>
      <c r="AF36" s="1146">
        <v>7</v>
      </c>
      <c r="AG36" s="1146">
        <v>486</v>
      </c>
    </row>
    <row r="37" spans="1:33" ht="15.75" thickBot="1">
      <c r="A37" s="646">
        <v>26</v>
      </c>
      <c r="B37" s="494" t="s">
        <v>468</v>
      </c>
      <c r="C37" s="625">
        <v>171</v>
      </c>
      <c r="D37" s="625">
        <f t="shared" si="0"/>
        <v>10.26</v>
      </c>
      <c r="E37" s="625">
        <f t="shared" si="1"/>
        <v>6.8400000000000007</v>
      </c>
      <c r="F37" s="625">
        <f t="shared" si="2"/>
        <v>17.100000000000001</v>
      </c>
      <c r="G37" s="625">
        <v>471</v>
      </c>
      <c r="H37" s="625">
        <f t="shared" si="3"/>
        <v>42.39</v>
      </c>
      <c r="I37" s="625">
        <f t="shared" si="4"/>
        <v>28.260000000000005</v>
      </c>
      <c r="J37" s="625">
        <f t="shared" si="5"/>
        <v>70.650000000000006</v>
      </c>
      <c r="K37" s="625">
        <v>87</v>
      </c>
      <c r="L37" s="625">
        <f t="shared" si="6"/>
        <v>10.44</v>
      </c>
      <c r="M37" s="625">
        <f t="shared" si="7"/>
        <v>6.96</v>
      </c>
      <c r="N37" s="643">
        <f t="shared" si="8"/>
        <v>17.399999999999999</v>
      </c>
      <c r="O37" s="625">
        <v>21</v>
      </c>
      <c r="P37" s="625">
        <f t="shared" si="9"/>
        <v>3.15</v>
      </c>
      <c r="Q37" s="643">
        <f t="shared" si="10"/>
        <v>2.1</v>
      </c>
      <c r="R37" s="643">
        <f t="shared" si="11"/>
        <v>5.25</v>
      </c>
      <c r="S37" s="625">
        <f t="shared" si="12"/>
        <v>750</v>
      </c>
      <c r="T37" s="625">
        <f t="shared" si="13"/>
        <v>66.239999999999995</v>
      </c>
      <c r="U37" s="625">
        <f t="shared" si="14"/>
        <v>44.160000000000011</v>
      </c>
      <c r="V37" s="625">
        <f t="shared" si="15"/>
        <v>110.4</v>
      </c>
      <c r="W37" s="614">
        <v>0.48178250411444484</v>
      </c>
      <c r="X37" s="1144">
        <f t="shared" si="16"/>
        <v>82.384808203570074</v>
      </c>
      <c r="Y37" s="1144">
        <f t="shared" si="17"/>
        <v>226.91955943790353</v>
      </c>
      <c r="Z37" s="1144">
        <f t="shared" si="18"/>
        <v>41.915077857956703</v>
      </c>
      <c r="AA37" s="1144">
        <f t="shared" si="19"/>
        <v>10.117432586403341</v>
      </c>
      <c r="AB37" s="1144">
        <f t="shared" si="20"/>
        <v>361.33687808583369</v>
      </c>
      <c r="AC37" s="1143">
        <v>171</v>
      </c>
      <c r="AD37" s="1146">
        <v>471</v>
      </c>
      <c r="AE37" s="1146">
        <v>87</v>
      </c>
      <c r="AF37" s="1146">
        <v>21</v>
      </c>
      <c r="AG37" s="1146">
        <v>750</v>
      </c>
    </row>
    <row r="38" spans="1:33" ht="15.75" thickBot="1">
      <c r="A38" s="646">
        <v>27</v>
      </c>
      <c r="B38" s="494" t="s">
        <v>469</v>
      </c>
      <c r="C38" s="625">
        <v>919</v>
      </c>
      <c r="D38" s="625">
        <f t="shared" si="0"/>
        <v>55.14</v>
      </c>
      <c r="E38" s="625">
        <f t="shared" si="1"/>
        <v>36.760000000000005</v>
      </c>
      <c r="F38" s="625">
        <f t="shared" si="2"/>
        <v>91.9</v>
      </c>
      <c r="G38" s="625">
        <v>608</v>
      </c>
      <c r="H38" s="625">
        <f t="shared" si="3"/>
        <v>54.72</v>
      </c>
      <c r="I38" s="625">
        <f t="shared" si="4"/>
        <v>36.480000000000004</v>
      </c>
      <c r="J38" s="625">
        <f t="shared" si="5"/>
        <v>91.2</v>
      </c>
      <c r="K38" s="625">
        <v>44</v>
      </c>
      <c r="L38" s="625">
        <f t="shared" si="6"/>
        <v>5.28</v>
      </c>
      <c r="M38" s="625">
        <f t="shared" si="7"/>
        <v>3.5200000000000005</v>
      </c>
      <c r="N38" s="643">
        <f t="shared" si="8"/>
        <v>8.8000000000000007</v>
      </c>
      <c r="O38" s="625">
        <v>7</v>
      </c>
      <c r="P38" s="625">
        <f t="shared" si="9"/>
        <v>1.05</v>
      </c>
      <c r="Q38" s="643">
        <f t="shared" si="10"/>
        <v>0.70000000000000007</v>
      </c>
      <c r="R38" s="643">
        <f t="shared" si="11"/>
        <v>1.75</v>
      </c>
      <c r="S38" s="625">
        <f t="shared" si="12"/>
        <v>1578</v>
      </c>
      <c r="T38" s="625">
        <f t="shared" si="13"/>
        <v>116.19</v>
      </c>
      <c r="U38" s="625">
        <f t="shared" si="14"/>
        <v>77.460000000000008</v>
      </c>
      <c r="V38" s="625">
        <f t="shared" si="15"/>
        <v>193.65000000000003</v>
      </c>
      <c r="W38" s="614">
        <v>0.48178250411444484</v>
      </c>
      <c r="X38" s="1144">
        <f t="shared" si="16"/>
        <v>442.75812128117479</v>
      </c>
      <c r="Y38" s="1144">
        <f t="shared" si="17"/>
        <v>292.92376250158247</v>
      </c>
      <c r="Z38" s="1144">
        <f t="shared" si="18"/>
        <v>21.198430181035572</v>
      </c>
      <c r="AA38" s="1144">
        <f t="shared" si="19"/>
        <v>3.372477528801114</v>
      </c>
      <c r="AB38" s="1144">
        <f t="shared" si="20"/>
        <v>760.25279149259393</v>
      </c>
      <c r="AC38" s="1143">
        <v>919</v>
      </c>
      <c r="AD38" s="1146">
        <v>608</v>
      </c>
      <c r="AE38" s="1146">
        <v>44</v>
      </c>
      <c r="AF38" s="1146">
        <v>7</v>
      </c>
      <c r="AG38" s="1146">
        <v>1577</v>
      </c>
    </row>
    <row r="39" spans="1:33" ht="15.75" thickBot="1">
      <c r="A39" s="646">
        <v>28</v>
      </c>
      <c r="B39" s="494" t="s">
        <v>470</v>
      </c>
      <c r="C39" s="625">
        <v>0</v>
      </c>
      <c r="D39" s="625">
        <f t="shared" si="0"/>
        <v>0</v>
      </c>
      <c r="E39" s="625">
        <f t="shared" si="1"/>
        <v>0</v>
      </c>
      <c r="F39" s="625">
        <f t="shared" si="2"/>
        <v>0</v>
      </c>
      <c r="G39" s="625">
        <v>0</v>
      </c>
      <c r="H39" s="625">
        <f t="shared" si="3"/>
        <v>0</v>
      </c>
      <c r="I39" s="625">
        <f t="shared" si="4"/>
        <v>0</v>
      </c>
      <c r="J39" s="625">
        <f t="shared" si="5"/>
        <v>0</v>
      </c>
      <c r="K39" s="625">
        <v>0</v>
      </c>
      <c r="L39" s="625">
        <f t="shared" si="6"/>
        <v>0</v>
      </c>
      <c r="M39" s="625">
        <f t="shared" si="7"/>
        <v>0</v>
      </c>
      <c r="N39" s="643">
        <f t="shared" si="8"/>
        <v>0</v>
      </c>
      <c r="O39" s="625">
        <v>0</v>
      </c>
      <c r="P39" s="625">
        <f t="shared" si="9"/>
        <v>0</v>
      </c>
      <c r="Q39" s="643">
        <f t="shared" si="10"/>
        <v>0</v>
      </c>
      <c r="R39" s="643">
        <f t="shared" si="11"/>
        <v>0</v>
      </c>
      <c r="S39" s="625">
        <f t="shared" si="12"/>
        <v>0</v>
      </c>
      <c r="T39" s="625">
        <f t="shared" si="13"/>
        <v>0</v>
      </c>
      <c r="U39" s="625">
        <f t="shared" si="14"/>
        <v>0</v>
      </c>
      <c r="V39" s="625">
        <f t="shared" si="15"/>
        <v>0</v>
      </c>
      <c r="W39" s="614">
        <v>0.48178250411444484</v>
      </c>
      <c r="X39" s="1144">
        <f t="shared" si="16"/>
        <v>0</v>
      </c>
      <c r="Y39" s="1144">
        <f t="shared" si="17"/>
        <v>0</v>
      </c>
      <c r="Z39" s="1144">
        <f t="shared" si="18"/>
        <v>0</v>
      </c>
      <c r="AA39" s="1144">
        <f t="shared" si="19"/>
        <v>0</v>
      </c>
      <c r="AB39" s="1144">
        <f t="shared" si="20"/>
        <v>0</v>
      </c>
      <c r="AC39" s="1143">
        <v>0</v>
      </c>
      <c r="AD39" s="1146">
        <v>0</v>
      </c>
      <c r="AE39" s="1146">
        <v>0</v>
      </c>
      <c r="AF39" s="1146">
        <v>0</v>
      </c>
      <c r="AG39" s="1146">
        <v>0</v>
      </c>
    </row>
    <row r="40" spans="1:33" ht="15.75" thickBot="1">
      <c r="A40" s="646">
        <v>29</v>
      </c>
      <c r="B40" s="494" t="s">
        <v>490</v>
      </c>
      <c r="C40" s="625">
        <v>0</v>
      </c>
      <c r="D40" s="625">
        <f t="shared" si="0"/>
        <v>0</v>
      </c>
      <c r="E40" s="625">
        <f t="shared" si="1"/>
        <v>0</v>
      </c>
      <c r="F40" s="625">
        <f t="shared" si="2"/>
        <v>0</v>
      </c>
      <c r="G40" s="625">
        <v>0</v>
      </c>
      <c r="H40" s="625">
        <f t="shared" si="3"/>
        <v>0</v>
      </c>
      <c r="I40" s="625">
        <f t="shared" si="4"/>
        <v>0</v>
      </c>
      <c r="J40" s="625">
        <f t="shared" si="5"/>
        <v>0</v>
      </c>
      <c r="K40" s="625">
        <v>0</v>
      </c>
      <c r="L40" s="625">
        <f t="shared" si="6"/>
        <v>0</v>
      </c>
      <c r="M40" s="625">
        <f t="shared" si="7"/>
        <v>0</v>
      </c>
      <c r="N40" s="643">
        <f t="shared" si="8"/>
        <v>0</v>
      </c>
      <c r="O40" s="625">
        <v>0</v>
      </c>
      <c r="P40" s="625">
        <f t="shared" si="9"/>
        <v>0</v>
      </c>
      <c r="Q40" s="643">
        <f t="shared" si="10"/>
        <v>0</v>
      </c>
      <c r="R40" s="643">
        <f t="shared" si="11"/>
        <v>0</v>
      </c>
      <c r="S40" s="625">
        <f t="shared" si="12"/>
        <v>0</v>
      </c>
      <c r="T40" s="625">
        <f t="shared" si="13"/>
        <v>0</v>
      </c>
      <c r="U40" s="625">
        <f t="shared" si="14"/>
        <v>0</v>
      </c>
      <c r="V40" s="625">
        <f t="shared" si="15"/>
        <v>0</v>
      </c>
      <c r="W40" s="614">
        <v>0.48178250411444484</v>
      </c>
      <c r="X40" s="1144">
        <f t="shared" si="16"/>
        <v>0</v>
      </c>
      <c r="Y40" s="1144">
        <f t="shared" si="17"/>
        <v>0</v>
      </c>
      <c r="Z40" s="1144">
        <f t="shared" si="18"/>
        <v>0</v>
      </c>
      <c r="AA40" s="1144">
        <f t="shared" si="19"/>
        <v>0</v>
      </c>
      <c r="AB40" s="1144">
        <f t="shared" si="20"/>
        <v>0</v>
      </c>
      <c r="AC40" s="1143">
        <v>0</v>
      </c>
      <c r="AD40" s="1146">
        <v>0</v>
      </c>
      <c r="AE40" s="1146">
        <v>0</v>
      </c>
      <c r="AF40" s="1146">
        <v>0</v>
      </c>
      <c r="AG40" s="1146">
        <v>0</v>
      </c>
    </row>
    <row r="41" spans="1:33" ht="15.75" thickBot="1">
      <c r="A41" s="646">
        <v>30</v>
      </c>
      <c r="B41" s="494" t="s">
        <v>471</v>
      </c>
      <c r="C41" s="625">
        <v>452</v>
      </c>
      <c r="D41" s="625">
        <f t="shared" si="0"/>
        <v>27.12</v>
      </c>
      <c r="E41" s="625">
        <f t="shared" si="1"/>
        <v>18.080000000000002</v>
      </c>
      <c r="F41" s="625">
        <f t="shared" si="2"/>
        <v>45.2</v>
      </c>
      <c r="G41" s="625">
        <v>530</v>
      </c>
      <c r="H41" s="625">
        <f t="shared" si="3"/>
        <v>47.699999999999996</v>
      </c>
      <c r="I41" s="625">
        <f t="shared" si="4"/>
        <v>31.8</v>
      </c>
      <c r="J41" s="625">
        <f t="shared" si="5"/>
        <v>79.5</v>
      </c>
      <c r="K41" s="625">
        <v>115</v>
      </c>
      <c r="L41" s="625">
        <f t="shared" si="6"/>
        <v>13.799999999999999</v>
      </c>
      <c r="M41" s="625">
        <f t="shared" si="7"/>
        <v>9.2000000000000011</v>
      </c>
      <c r="N41" s="643">
        <f t="shared" si="8"/>
        <v>23</v>
      </c>
      <c r="O41" s="625">
        <v>21</v>
      </c>
      <c r="P41" s="625">
        <f t="shared" si="9"/>
        <v>3.15</v>
      </c>
      <c r="Q41" s="643">
        <f t="shared" si="10"/>
        <v>2.1</v>
      </c>
      <c r="R41" s="643">
        <f t="shared" si="11"/>
        <v>5.25</v>
      </c>
      <c r="S41" s="625">
        <f t="shared" si="12"/>
        <v>1118</v>
      </c>
      <c r="T41" s="625">
        <f t="shared" si="13"/>
        <v>91.77</v>
      </c>
      <c r="U41" s="625">
        <f t="shared" si="14"/>
        <v>61.180000000000007</v>
      </c>
      <c r="V41" s="625">
        <f t="shared" si="15"/>
        <v>152.94999999999999</v>
      </c>
      <c r="W41" s="614">
        <v>0.48178250411444484</v>
      </c>
      <c r="X41" s="1144">
        <f t="shared" si="16"/>
        <v>217.76569185972906</v>
      </c>
      <c r="Y41" s="1144">
        <f t="shared" si="17"/>
        <v>255.34472718065578</v>
      </c>
      <c r="Z41" s="1144">
        <f t="shared" si="18"/>
        <v>55.404987973161155</v>
      </c>
      <c r="AA41" s="1144">
        <f t="shared" si="19"/>
        <v>10.117432586403341</v>
      </c>
      <c r="AB41" s="1144">
        <f t="shared" si="20"/>
        <v>538.63283959994931</v>
      </c>
      <c r="AC41" s="1143">
        <v>452</v>
      </c>
      <c r="AD41" s="1146">
        <v>530</v>
      </c>
      <c r="AE41" s="1146">
        <v>115</v>
      </c>
      <c r="AF41" s="1146">
        <v>21</v>
      </c>
      <c r="AG41" s="1146">
        <v>1119</v>
      </c>
    </row>
    <row r="42" spans="1:33" ht="15.75" thickBot="1">
      <c r="A42" s="646">
        <v>31</v>
      </c>
      <c r="B42" s="494" t="s">
        <v>472</v>
      </c>
      <c r="C42" s="625">
        <v>0</v>
      </c>
      <c r="D42" s="625">
        <f t="shared" si="0"/>
        <v>0</v>
      </c>
      <c r="E42" s="625">
        <f t="shared" si="1"/>
        <v>0</v>
      </c>
      <c r="F42" s="625">
        <f t="shared" si="2"/>
        <v>0</v>
      </c>
      <c r="G42" s="625">
        <v>0</v>
      </c>
      <c r="H42" s="625">
        <f t="shared" si="3"/>
        <v>0</v>
      </c>
      <c r="I42" s="625">
        <f t="shared" si="4"/>
        <v>0</v>
      </c>
      <c r="J42" s="625">
        <f t="shared" si="5"/>
        <v>0</v>
      </c>
      <c r="K42" s="625">
        <v>0</v>
      </c>
      <c r="L42" s="625">
        <f t="shared" si="6"/>
        <v>0</v>
      </c>
      <c r="M42" s="625">
        <f t="shared" si="7"/>
        <v>0</v>
      </c>
      <c r="N42" s="643">
        <f t="shared" si="8"/>
        <v>0</v>
      </c>
      <c r="O42" s="625">
        <v>0</v>
      </c>
      <c r="P42" s="625">
        <f t="shared" si="9"/>
        <v>0</v>
      </c>
      <c r="Q42" s="643">
        <f t="shared" si="10"/>
        <v>0</v>
      </c>
      <c r="R42" s="643">
        <f t="shared" si="11"/>
        <v>0</v>
      </c>
      <c r="S42" s="625">
        <f t="shared" si="12"/>
        <v>0</v>
      </c>
      <c r="T42" s="625">
        <f t="shared" si="13"/>
        <v>0</v>
      </c>
      <c r="U42" s="625">
        <f t="shared" si="14"/>
        <v>0</v>
      </c>
      <c r="V42" s="625">
        <f t="shared" si="15"/>
        <v>0</v>
      </c>
      <c r="W42" s="614">
        <v>0.48178250411444484</v>
      </c>
      <c r="X42" s="1144">
        <f t="shared" si="16"/>
        <v>0</v>
      </c>
      <c r="Y42" s="1144">
        <f t="shared" si="17"/>
        <v>0</v>
      </c>
      <c r="Z42" s="1144">
        <f t="shared" si="18"/>
        <v>0</v>
      </c>
      <c r="AA42" s="1144">
        <f t="shared" si="19"/>
        <v>0</v>
      </c>
      <c r="AB42" s="1144">
        <f t="shared" si="20"/>
        <v>0</v>
      </c>
      <c r="AC42" s="1143">
        <v>0</v>
      </c>
      <c r="AD42" s="1146">
        <v>0</v>
      </c>
      <c r="AE42" s="1146">
        <v>0</v>
      </c>
      <c r="AF42" s="1146">
        <v>0</v>
      </c>
      <c r="AG42" s="1146">
        <v>0</v>
      </c>
    </row>
    <row r="43" spans="1:33" ht="15.75" thickBot="1">
      <c r="A43" s="646">
        <v>32</v>
      </c>
      <c r="B43" s="494" t="s">
        <v>473</v>
      </c>
      <c r="C43" s="647">
        <v>398</v>
      </c>
      <c r="D43" s="625">
        <f t="shared" si="0"/>
        <v>23.88</v>
      </c>
      <c r="E43" s="625">
        <f t="shared" si="1"/>
        <v>15.92</v>
      </c>
      <c r="F43" s="625">
        <f t="shared" si="2"/>
        <v>39.799999999999997</v>
      </c>
      <c r="G43" s="647">
        <v>171</v>
      </c>
      <c r="H43" s="625">
        <f t="shared" si="3"/>
        <v>15.389999999999999</v>
      </c>
      <c r="I43" s="625">
        <f t="shared" si="4"/>
        <v>10.26</v>
      </c>
      <c r="J43" s="625">
        <f t="shared" si="5"/>
        <v>25.65</v>
      </c>
      <c r="K43" s="647">
        <v>10</v>
      </c>
      <c r="L43" s="625">
        <f t="shared" si="6"/>
        <v>1.2</v>
      </c>
      <c r="M43" s="625">
        <f t="shared" si="7"/>
        <v>0.8</v>
      </c>
      <c r="N43" s="643">
        <f t="shared" si="8"/>
        <v>2</v>
      </c>
      <c r="O43" s="647">
        <v>1</v>
      </c>
      <c r="P43" s="625">
        <f t="shared" si="9"/>
        <v>0.15</v>
      </c>
      <c r="Q43" s="643">
        <f t="shared" si="10"/>
        <v>0.1</v>
      </c>
      <c r="R43" s="643">
        <f t="shared" si="11"/>
        <v>0.25</v>
      </c>
      <c r="S43" s="625">
        <f t="shared" si="12"/>
        <v>580</v>
      </c>
      <c r="T43" s="625">
        <f t="shared" si="13"/>
        <v>40.619999999999997</v>
      </c>
      <c r="U43" s="625">
        <f t="shared" si="14"/>
        <v>27.080000000000002</v>
      </c>
      <c r="V43" s="625">
        <f t="shared" si="15"/>
        <v>67.699999999999989</v>
      </c>
      <c r="W43" s="614">
        <v>0.48178250411444484</v>
      </c>
      <c r="X43" s="1144">
        <f t="shared" si="16"/>
        <v>191.74943663754905</v>
      </c>
      <c r="Y43" s="1144">
        <f t="shared" si="17"/>
        <v>82.384808203570074</v>
      </c>
      <c r="Z43" s="1144">
        <f t="shared" si="18"/>
        <v>4.8178250411444488</v>
      </c>
      <c r="AA43" s="1144">
        <f t="shared" si="19"/>
        <v>0.48178250411444484</v>
      </c>
      <c r="AB43" s="1144">
        <f t="shared" si="20"/>
        <v>279.43385238637802</v>
      </c>
      <c r="AC43" s="1143">
        <v>398</v>
      </c>
      <c r="AD43" s="1146">
        <v>171</v>
      </c>
      <c r="AE43" s="1146">
        <v>10</v>
      </c>
      <c r="AF43" s="1146">
        <v>1</v>
      </c>
      <c r="AG43" s="1146">
        <v>580</v>
      </c>
    </row>
    <row r="44" spans="1:33" ht="15.75" thickBot="1">
      <c r="A44" s="646">
        <v>33</v>
      </c>
      <c r="B44" s="494" t="s">
        <v>474</v>
      </c>
      <c r="C44" s="625">
        <v>0</v>
      </c>
      <c r="D44" s="625">
        <f t="shared" si="0"/>
        <v>0</v>
      </c>
      <c r="E44" s="625">
        <f t="shared" si="1"/>
        <v>0</v>
      </c>
      <c r="F44" s="625">
        <f t="shared" si="2"/>
        <v>0</v>
      </c>
      <c r="G44" s="625">
        <v>0</v>
      </c>
      <c r="H44" s="625">
        <f t="shared" si="3"/>
        <v>0</v>
      </c>
      <c r="I44" s="625">
        <f t="shared" si="4"/>
        <v>0</v>
      </c>
      <c r="J44" s="625">
        <f t="shared" si="5"/>
        <v>0</v>
      </c>
      <c r="K44" s="625">
        <v>0</v>
      </c>
      <c r="L44" s="625">
        <f t="shared" si="6"/>
        <v>0</v>
      </c>
      <c r="M44" s="625">
        <f t="shared" si="7"/>
        <v>0</v>
      </c>
      <c r="N44" s="643">
        <f t="shared" si="8"/>
        <v>0</v>
      </c>
      <c r="O44" s="625">
        <v>0</v>
      </c>
      <c r="P44" s="625">
        <f t="shared" si="9"/>
        <v>0</v>
      </c>
      <c r="Q44" s="643">
        <f t="shared" si="10"/>
        <v>0</v>
      </c>
      <c r="R44" s="643">
        <f t="shared" si="11"/>
        <v>0</v>
      </c>
      <c r="S44" s="625">
        <f t="shared" si="12"/>
        <v>0</v>
      </c>
      <c r="T44" s="625">
        <f t="shared" si="13"/>
        <v>0</v>
      </c>
      <c r="U44" s="625">
        <f t="shared" si="14"/>
        <v>0</v>
      </c>
      <c r="V44" s="625">
        <f t="shared" si="15"/>
        <v>0</v>
      </c>
      <c r="W44" s="614">
        <v>0.48178250411444484</v>
      </c>
      <c r="X44" s="1144">
        <f t="shared" si="16"/>
        <v>0</v>
      </c>
      <c r="Y44" s="1144">
        <f t="shared" si="17"/>
        <v>0</v>
      </c>
      <c r="Z44" s="1144">
        <f t="shared" si="18"/>
        <v>0</v>
      </c>
      <c r="AA44" s="1144">
        <f t="shared" si="19"/>
        <v>0</v>
      </c>
      <c r="AB44" s="1144">
        <f t="shared" si="20"/>
        <v>0</v>
      </c>
      <c r="AC44" s="1143">
        <v>0</v>
      </c>
      <c r="AD44" s="1146">
        <v>0</v>
      </c>
      <c r="AE44" s="1146">
        <v>0</v>
      </c>
      <c r="AF44" s="1146">
        <v>0</v>
      </c>
      <c r="AG44" s="1146">
        <v>0</v>
      </c>
    </row>
    <row r="45" spans="1:33" ht="15.75" thickBot="1">
      <c r="A45" s="646">
        <v>34</v>
      </c>
      <c r="B45" s="494" t="s">
        <v>475</v>
      </c>
      <c r="C45" s="625">
        <v>715</v>
      </c>
      <c r="D45" s="625">
        <f t="shared" si="0"/>
        <v>42.9</v>
      </c>
      <c r="E45" s="625">
        <f t="shared" si="1"/>
        <v>28.6</v>
      </c>
      <c r="F45" s="625">
        <f t="shared" si="2"/>
        <v>71.5</v>
      </c>
      <c r="G45" s="625">
        <v>387</v>
      </c>
      <c r="H45" s="625">
        <f t="shared" si="3"/>
        <v>34.83</v>
      </c>
      <c r="I45" s="625">
        <f t="shared" si="4"/>
        <v>23.22</v>
      </c>
      <c r="J45" s="625">
        <f t="shared" si="5"/>
        <v>58.05</v>
      </c>
      <c r="K45" s="625">
        <v>30</v>
      </c>
      <c r="L45" s="625">
        <f t="shared" si="6"/>
        <v>3.5999999999999996</v>
      </c>
      <c r="M45" s="625">
        <f t="shared" si="7"/>
        <v>2.4000000000000004</v>
      </c>
      <c r="N45" s="643">
        <f t="shared" si="8"/>
        <v>6</v>
      </c>
      <c r="O45" s="625">
        <v>6</v>
      </c>
      <c r="P45" s="625">
        <f t="shared" si="9"/>
        <v>0.89999999999999991</v>
      </c>
      <c r="Q45" s="643">
        <f t="shared" si="10"/>
        <v>0.60000000000000009</v>
      </c>
      <c r="R45" s="643">
        <f t="shared" si="11"/>
        <v>1.5</v>
      </c>
      <c r="S45" s="625">
        <f t="shared" si="12"/>
        <v>1138</v>
      </c>
      <c r="T45" s="625">
        <f t="shared" si="13"/>
        <v>82.22999999999999</v>
      </c>
      <c r="U45" s="625">
        <f t="shared" si="14"/>
        <v>54.82</v>
      </c>
      <c r="V45" s="625">
        <f t="shared" si="15"/>
        <v>137.05000000000001</v>
      </c>
      <c r="W45" s="614">
        <v>0.48178250411444484</v>
      </c>
      <c r="X45" s="1144">
        <f t="shared" si="16"/>
        <v>344.47449044182804</v>
      </c>
      <c r="Y45" s="1144">
        <f t="shared" si="17"/>
        <v>186.44982909229014</v>
      </c>
      <c r="Z45" s="1144">
        <f t="shared" si="18"/>
        <v>14.453475123433345</v>
      </c>
      <c r="AA45" s="1144">
        <f t="shared" si="19"/>
        <v>2.8906950246866692</v>
      </c>
      <c r="AB45" s="1144">
        <f t="shared" si="20"/>
        <v>548.26848968223828</v>
      </c>
      <c r="AC45" s="1143">
        <v>715</v>
      </c>
      <c r="AD45" s="1146">
        <v>387</v>
      </c>
      <c r="AE45" s="1146">
        <v>30</v>
      </c>
      <c r="AF45" s="1146">
        <v>6</v>
      </c>
      <c r="AG45" s="1146">
        <v>1137</v>
      </c>
    </row>
    <row r="46" spans="1:33" ht="15.75" thickBot="1">
      <c r="A46" s="646">
        <v>35</v>
      </c>
      <c r="B46" s="494" t="s">
        <v>476</v>
      </c>
      <c r="C46" s="625">
        <v>785</v>
      </c>
      <c r="D46" s="625">
        <f t="shared" si="0"/>
        <v>47.1</v>
      </c>
      <c r="E46" s="625">
        <f t="shared" si="1"/>
        <v>31.400000000000002</v>
      </c>
      <c r="F46" s="625">
        <f t="shared" si="2"/>
        <v>78.5</v>
      </c>
      <c r="G46" s="625">
        <v>452</v>
      </c>
      <c r="H46" s="625">
        <f t="shared" si="3"/>
        <v>40.68</v>
      </c>
      <c r="I46" s="625">
        <f t="shared" si="4"/>
        <v>27.12</v>
      </c>
      <c r="J46" s="625">
        <f t="shared" si="5"/>
        <v>67.8</v>
      </c>
      <c r="K46" s="625">
        <v>31</v>
      </c>
      <c r="L46" s="625">
        <f t="shared" si="6"/>
        <v>3.7199999999999998</v>
      </c>
      <c r="M46" s="625">
        <f t="shared" si="7"/>
        <v>2.4800000000000004</v>
      </c>
      <c r="N46" s="643">
        <f t="shared" si="8"/>
        <v>6.2</v>
      </c>
      <c r="O46" s="625">
        <v>5</v>
      </c>
      <c r="P46" s="625">
        <f t="shared" si="9"/>
        <v>0.75</v>
      </c>
      <c r="Q46" s="643">
        <f t="shared" si="10"/>
        <v>0.5</v>
      </c>
      <c r="R46" s="643">
        <f t="shared" si="11"/>
        <v>1.25</v>
      </c>
      <c r="S46" s="625">
        <f t="shared" si="12"/>
        <v>1273</v>
      </c>
      <c r="T46" s="625">
        <f t="shared" si="13"/>
        <v>92.25</v>
      </c>
      <c r="U46" s="625">
        <f t="shared" si="14"/>
        <v>61.5</v>
      </c>
      <c r="V46" s="625">
        <f t="shared" si="15"/>
        <v>153.75</v>
      </c>
      <c r="W46" s="614">
        <v>0.48178250411444484</v>
      </c>
      <c r="X46" s="1144">
        <f t="shared" si="16"/>
        <v>378.19926572983923</v>
      </c>
      <c r="Y46" s="1144">
        <f t="shared" si="17"/>
        <v>217.76569185972906</v>
      </c>
      <c r="Z46" s="1144">
        <f t="shared" si="18"/>
        <v>14.93525762754779</v>
      </c>
      <c r="AA46" s="1144">
        <f t="shared" si="19"/>
        <v>2.4089125205722244</v>
      </c>
      <c r="AB46" s="1144">
        <f t="shared" si="20"/>
        <v>613.3091277376883</v>
      </c>
      <c r="AC46" s="1143">
        <v>785</v>
      </c>
      <c r="AD46" s="1146">
        <v>452</v>
      </c>
      <c r="AE46" s="1146">
        <v>31</v>
      </c>
      <c r="AF46" s="1146">
        <v>5</v>
      </c>
      <c r="AG46" s="1146">
        <v>1274</v>
      </c>
    </row>
    <row r="47" spans="1:33" ht="15.75" thickBot="1">
      <c r="A47" s="646">
        <v>36</v>
      </c>
      <c r="B47" s="494" t="s">
        <v>491</v>
      </c>
      <c r="C47" s="625">
        <v>0</v>
      </c>
      <c r="D47" s="625">
        <f t="shared" si="0"/>
        <v>0</v>
      </c>
      <c r="E47" s="625">
        <f t="shared" si="1"/>
        <v>0</v>
      </c>
      <c r="F47" s="625">
        <f t="shared" si="2"/>
        <v>0</v>
      </c>
      <c r="G47" s="625">
        <v>0</v>
      </c>
      <c r="H47" s="625">
        <f t="shared" si="3"/>
        <v>0</v>
      </c>
      <c r="I47" s="625">
        <f t="shared" si="4"/>
        <v>0</v>
      </c>
      <c r="J47" s="625">
        <f t="shared" si="5"/>
        <v>0</v>
      </c>
      <c r="K47" s="625">
        <v>0</v>
      </c>
      <c r="L47" s="625">
        <f t="shared" si="6"/>
        <v>0</v>
      </c>
      <c r="M47" s="625">
        <f t="shared" si="7"/>
        <v>0</v>
      </c>
      <c r="N47" s="643">
        <f t="shared" si="8"/>
        <v>0</v>
      </c>
      <c r="O47" s="625">
        <v>0</v>
      </c>
      <c r="P47" s="625">
        <f t="shared" si="9"/>
        <v>0</v>
      </c>
      <c r="Q47" s="643">
        <f t="shared" si="10"/>
        <v>0</v>
      </c>
      <c r="R47" s="643">
        <f t="shared" si="11"/>
        <v>0</v>
      </c>
      <c r="S47" s="625">
        <f t="shared" si="12"/>
        <v>0</v>
      </c>
      <c r="T47" s="625">
        <f t="shared" si="13"/>
        <v>0</v>
      </c>
      <c r="U47" s="625">
        <f t="shared" si="14"/>
        <v>0</v>
      </c>
      <c r="V47" s="625">
        <f t="shared" si="15"/>
        <v>0</v>
      </c>
      <c r="W47" s="614">
        <v>0.48178250411444484</v>
      </c>
      <c r="X47" s="1144">
        <f t="shared" si="16"/>
        <v>0</v>
      </c>
      <c r="Y47" s="1144">
        <f t="shared" si="17"/>
        <v>0</v>
      </c>
      <c r="Z47" s="1144">
        <f t="shared" si="18"/>
        <v>0</v>
      </c>
      <c r="AA47" s="1144">
        <f t="shared" si="19"/>
        <v>0</v>
      </c>
      <c r="AB47" s="1144">
        <f t="shared" si="20"/>
        <v>0</v>
      </c>
      <c r="AC47" s="1143">
        <v>0</v>
      </c>
      <c r="AD47" s="1146">
        <v>0</v>
      </c>
      <c r="AE47" s="1146">
        <v>0</v>
      </c>
      <c r="AF47" s="1146">
        <v>0</v>
      </c>
      <c r="AG47" s="1146">
        <v>0</v>
      </c>
    </row>
    <row r="48" spans="1:33" ht="15.75" thickBot="1">
      <c r="A48" s="646">
        <v>37</v>
      </c>
      <c r="B48" s="494" t="s">
        <v>477</v>
      </c>
      <c r="C48" s="625">
        <v>186</v>
      </c>
      <c r="D48" s="625">
        <f t="shared" si="0"/>
        <v>11.16</v>
      </c>
      <c r="E48" s="625">
        <f t="shared" si="1"/>
        <v>7.4400000000000013</v>
      </c>
      <c r="F48" s="625">
        <f t="shared" si="2"/>
        <v>18.600000000000001</v>
      </c>
      <c r="G48" s="625">
        <v>714</v>
      </c>
      <c r="H48" s="625">
        <f t="shared" si="3"/>
        <v>64.259999999999991</v>
      </c>
      <c r="I48" s="625">
        <f t="shared" si="4"/>
        <v>42.84</v>
      </c>
      <c r="J48" s="625">
        <f t="shared" si="5"/>
        <v>107.1</v>
      </c>
      <c r="K48" s="625">
        <v>48</v>
      </c>
      <c r="L48" s="625">
        <f t="shared" si="6"/>
        <v>5.76</v>
      </c>
      <c r="M48" s="625">
        <f t="shared" si="7"/>
        <v>3.84</v>
      </c>
      <c r="N48" s="643">
        <f t="shared" si="8"/>
        <v>9.6</v>
      </c>
      <c r="O48" s="625">
        <v>9</v>
      </c>
      <c r="P48" s="625">
        <f t="shared" si="9"/>
        <v>1.3499999999999999</v>
      </c>
      <c r="Q48" s="643">
        <f t="shared" si="10"/>
        <v>0.9</v>
      </c>
      <c r="R48" s="643">
        <f t="shared" si="11"/>
        <v>2.25</v>
      </c>
      <c r="S48" s="625">
        <f t="shared" si="12"/>
        <v>957</v>
      </c>
      <c r="T48" s="625">
        <f t="shared" si="13"/>
        <v>82.529999999999987</v>
      </c>
      <c r="U48" s="625">
        <f t="shared" si="14"/>
        <v>55.02</v>
      </c>
      <c r="V48" s="625">
        <f t="shared" si="15"/>
        <v>137.54999999999998</v>
      </c>
      <c r="W48" s="614">
        <v>0.48178250411444484</v>
      </c>
      <c r="X48" s="1144">
        <f t="shared" si="16"/>
        <v>89.611545765286735</v>
      </c>
      <c r="Y48" s="1144">
        <f t="shared" si="17"/>
        <v>343.99270793771359</v>
      </c>
      <c r="Z48" s="1144">
        <f t="shared" si="18"/>
        <v>23.125560197493353</v>
      </c>
      <c r="AA48" s="1144">
        <f t="shared" si="19"/>
        <v>4.3360425370300035</v>
      </c>
      <c r="AB48" s="1144">
        <f t="shared" si="20"/>
        <v>461.06585643752368</v>
      </c>
      <c r="AC48" s="1143">
        <v>186</v>
      </c>
      <c r="AD48" s="1146">
        <v>714</v>
      </c>
      <c r="AE48" s="1146">
        <v>48</v>
      </c>
      <c r="AF48" s="1146">
        <v>9</v>
      </c>
      <c r="AG48" s="1146">
        <v>956</v>
      </c>
    </row>
    <row r="49" spans="1:33" ht="15.75" thickBot="1">
      <c r="A49" s="646">
        <v>38</v>
      </c>
      <c r="B49" s="494" t="s">
        <v>478</v>
      </c>
      <c r="C49" s="625">
        <v>529</v>
      </c>
      <c r="D49" s="625">
        <f t="shared" si="0"/>
        <v>31.74</v>
      </c>
      <c r="E49" s="625">
        <f t="shared" si="1"/>
        <v>21.16</v>
      </c>
      <c r="F49" s="625">
        <f t="shared" si="2"/>
        <v>52.9</v>
      </c>
      <c r="G49" s="625">
        <v>544</v>
      </c>
      <c r="H49" s="625">
        <f t="shared" si="3"/>
        <v>48.959999999999994</v>
      </c>
      <c r="I49" s="625">
        <f t="shared" si="4"/>
        <v>32.64</v>
      </c>
      <c r="J49" s="625">
        <f t="shared" si="5"/>
        <v>81.599999999999994</v>
      </c>
      <c r="K49" s="625">
        <v>72</v>
      </c>
      <c r="L49" s="625">
        <f t="shared" si="6"/>
        <v>8.64</v>
      </c>
      <c r="M49" s="625">
        <f t="shared" si="7"/>
        <v>5.7600000000000007</v>
      </c>
      <c r="N49" s="643">
        <f t="shared" si="8"/>
        <v>14.4</v>
      </c>
      <c r="O49" s="625">
        <v>6</v>
      </c>
      <c r="P49" s="625">
        <f t="shared" si="9"/>
        <v>0.89999999999999991</v>
      </c>
      <c r="Q49" s="643">
        <f t="shared" si="10"/>
        <v>0.60000000000000009</v>
      </c>
      <c r="R49" s="643">
        <f t="shared" si="11"/>
        <v>1.5</v>
      </c>
      <c r="S49" s="625">
        <f t="shared" si="12"/>
        <v>1151</v>
      </c>
      <c r="T49" s="625">
        <f t="shared" si="13"/>
        <v>90.24</v>
      </c>
      <c r="U49" s="625">
        <f t="shared" si="14"/>
        <v>60.16</v>
      </c>
      <c r="V49" s="625">
        <f t="shared" si="15"/>
        <v>150.4</v>
      </c>
      <c r="W49" s="614">
        <v>0.48178250411444484</v>
      </c>
      <c r="X49" s="1144">
        <f t="shared" si="16"/>
        <v>254.86294467654133</v>
      </c>
      <c r="Y49" s="1144">
        <f t="shared" si="17"/>
        <v>262.08968223825798</v>
      </c>
      <c r="Z49" s="1144">
        <f t="shared" si="18"/>
        <v>34.688340296240028</v>
      </c>
      <c r="AA49" s="1144">
        <f t="shared" si="19"/>
        <v>2.8906950246866692</v>
      </c>
      <c r="AB49" s="1144">
        <f t="shared" si="20"/>
        <v>554.53166223572612</v>
      </c>
      <c r="AC49" s="1143">
        <v>529</v>
      </c>
      <c r="AD49" s="1146">
        <v>544</v>
      </c>
      <c r="AE49" s="1146">
        <v>72</v>
      </c>
      <c r="AF49" s="1146">
        <v>6</v>
      </c>
      <c r="AG49" s="1146">
        <v>1150</v>
      </c>
    </row>
    <row r="50" spans="1:33" ht="15.75" thickBot="1">
      <c r="A50" s="646">
        <v>39</v>
      </c>
      <c r="B50" s="494" t="s">
        <v>479</v>
      </c>
      <c r="C50" s="625">
        <v>0</v>
      </c>
      <c r="D50" s="625">
        <f t="shared" si="0"/>
        <v>0</v>
      </c>
      <c r="E50" s="625">
        <f t="shared" si="1"/>
        <v>0</v>
      </c>
      <c r="F50" s="625">
        <f t="shared" si="2"/>
        <v>0</v>
      </c>
      <c r="G50" s="625">
        <v>0</v>
      </c>
      <c r="H50" s="625">
        <f t="shared" si="3"/>
        <v>0</v>
      </c>
      <c r="I50" s="625">
        <f t="shared" si="4"/>
        <v>0</v>
      </c>
      <c r="J50" s="625">
        <f t="shared" si="5"/>
        <v>0</v>
      </c>
      <c r="K50" s="625">
        <v>0</v>
      </c>
      <c r="L50" s="625">
        <f t="shared" si="6"/>
        <v>0</v>
      </c>
      <c r="M50" s="625">
        <f t="shared" si="7"/>
        <v>0</v>
      </c>
      <c r="N50" s="643">
        <f t="shared" si="8"/>
        <v>0</v>
      </c>
      <c r="O50" s="625">
        <v>0</v>
      </c>
      <c r="P50" s="625">
        <f t="shared" si="9"/>
        <v>0</v>
      </c>
      <c r="Q50" s="643">
        <f t="shared" si="10"/>
        <v>0</v>
      </c>
      <c r="R50" s="643">
        <f t="shared" si="11"/>
        <v>0</v>
      </c>
      <c r="S50" s="625">
        <f t="shared" si="12"/>
        <v>0</v>
      </c>
      <c r="T50" s="625">
        <f t="shared" si="13"/>
        <v>0</v>
      </c>
      <c r="U50" s="625">
        <f t="shared" si="14"/>
        <v>0</v>
      </c>
      <c r="V50" s="625">
        <f t="shared" si="15"/>
        <v>0</v>
      </c>
      <c r="W50" s="614">
        <v>0.48178250411444484</v>
      </c>
      <c r="X50" s="1144">
        <f t="shared" si="16"/>
        <v>0</v>
      </c>
      <c r="Y50" s="1144">
        <f t="shared" si="17"/>
        <v>0</v>
      </c>
      <c r="Z50" s="1144">
        <f t="shared" si="18"/>
        <v>0</v>
      </c>
      <c r="AA50" s="1144">
        <f t="shared" si="19"/>
        <v>0</v>
      </c>
      <c r="AB50" s="1144">
        <f t="shared" si="20"/>
        <v>0</v>
      </c>
      <c r="AC50" s="1143">
        <v>0</v>
      </c>
      <c r="AD50" s="1146">
        <v>0</v>
      </c>
      <c r="AE50" s="1146">
        <v>0</v>
      </c>
      <c r="AF50" s="1146">
        <v>0</v>
      </c>
      <c r="AG50" s="1146">
        <v>0</v>
      </c>
    </row>
    <row r="51" spans="1:33" ht="15.75" thickBot="1">
      <c r="A51" s="646">
        <v>40</v>
      </c>
      <c r="B51" s="494" t="s">
        <v>480</v>
      </c>
      <c r="C51" s="625">
        <v>81</v>
      </c>
      <c r="D51" s="625">
        <f t="shared" si="0"/>
        <v>4.8599999999999994</v>
      </c>
      <c r="E51" s="625">
        <f t="shared" si="1"/>
        <v>3.24</v>
      </c>
      <c r="F51" s="625">
        <f t="shared" si="2"/>
        <v>8.1</v>
      </c>
      <c r="G51" s="625">
        <v>102</v>
      </c>
      <c r="H51" s="625">
        <f t="shared" si="3"/>
        <v>9.18</v>
      </c>
      <c r="I51" s="625">
        <f t="shared" si="4"/>
        <v>6.120000000000001</v>
      </c>
      <c r="J51" s="625">
        <f t="shared" si="5"/>
        <v>15.3</v>
      </c>
      <c r="K51" s="625">
        <v>64</v>
      </c>
      <c r="L51" s="625">
        <f t="shared" si="6"/>
        <v>7.68</v>
      </c>
      <c r="M51" s="625">
        <f t="shared" si="7"/>
        <v>5.120000000000001</v>
      </c>
      <c r="N51" s="643">
        <f t="shared" si="8"/>
        <v>12.8</v>
      </c>
      <c r="O51" s="625">
        <v>45</v>
      </c>
      <c r="P51" s="625">
        <f t="shared" si="9"/>
        <v>6.75</v>
      </c>
      <c r="Q51" s="643">
        <f t="shared" si="10"/>
        <v>4.5</v>
      </c>
      <c r="R51" s="643">
        <f t="shared" si="11"/>
        <v>11.25</v>
      </c>
      <c r="S51" s="625">
        <f t="shared" si="12"/>
        <v>292</v>
      </c>
      <c r="T51" s="625">
        <f t="shared" si="13"/>
        <v>28.47</v>
      </c>
      <c r="U51" s="625">
        <f t="shared" si="14"/>
        <v>18.980000000000004</v>
      </c>
      <c r="V51" s="625">
        <f t="shared" si="15"/>
        <v>47.45</v>
      </c>
      <c r="W51" s="614">
        <v>0.48178250411444484</v>
      </c>
      <c r="X51" s="1144">
        <f t="shared" si="16"/>
        <v>39.024382833270032</v>
      </c>
      <c r="Y51" s="1144">
        <f t="shared" si="17"/>
        <v>49.141815419673371</v>
      </c>
      <c r="Z51" s="1144">
        <f t="shared" si="18"/>
        <v>30.83408026332447</v>
      </c>
      <c r="AA51" s="1144">
        <f t="shared" si="19"/>
        <v>21.680212685150018</v>
      </c>
      <c r="AB51" s="1144">
        <f t="shared" si="20"/>
        <v>140.68049120141788</v>
      </c>
      <c r="AC51" s="1143">
        <v>81</v>
      </c>
      <c r="AD51" s="1146">
        <v>102</v>
      </c>
      <c r="AE51" s="1146">
        <v>64</v>
      </c>
      <c r="AF51" s="1146">
        <v>45</v>
      </c>
      <c r="AG51" s="1146">
        <v>293</v>
      </c>
    </row>
    <row r="52" spans="1:33" ht="15.75" thickBot="1">
      <c r="A52" s="646">
        <v>41</v>
      </c>
      <c r="B52" s="494" t="s">
        <v>481</v>
      </c>
      <c r="C52" s="625">
        <v>0</v>
      </c>
      <c r="D52" s="625">
        <f t="shared" si="0"/>
        <v>0</v>
      </c>
      <c r="E52" s="625">
        <f t="shared" si="1"/>
        <v>0</v>
      </c>
      <c r="F52" s="625">
        <f t="shared" si="2"/>
        <v>0</v>
      </c>
      <c r="G52" s="625">
        <v>0</v>
      </c>
      <c r="H52" s="625">
        <f t="shared" si="3"/>
        <v>0</v>
      </c>
      <c r="I52" s="625">
        <f t="shared" si="4"/>
        <v>0</v>
      </c>
      <c r="J52" s="625">
        <f t="shared" si="5"/>
        <v>0</v>
      </c>
      <c r="K52" s="625">
        <v>0</v>
      </c>
      <c r="L52" s="625">
        <f t="shared" si="6"/>
        <v>0</v>
      </c>
      <c r="M52" s="625">
        <f t="shared" si="7"/>
        <v>0</v>
      </c>
      <c r="N52" s="643">
        <f t="shared" si="8"/>
        <v>0</v>
      </c>
      <c r="O52" s="625">
        <v>0</v>
      </c>
      <c r="P52" s="625">
        <f t="shared" si="9"/>
        <v>0</v>
      </c>
      <c r="Q52" s="643">
        <f t="shared" si="10"/>
        <v>0</v>
      </c>
      <c r="R52" s="643">
        <f t="shared" si="11"/>
        <v>0</v>
      </c>
      <c r="S52" s="625">
        <f t="shared" si="12"/>
        <v>0</v>
      </c>
      <c r="T52" s="625">
        <f t="shared" si="13"/>
        <v>0</v>
      </c>
      <c r="U52" s="625">
        <f t="shared" si="14"/>
        <v>0</v>
      </c>
      <c r="V52" s="625">
        <f t="shared" si="15"/>
        <v>0</v>
      </c>
      <c r="W52" s="614">
        <v>0.48178250411444484</v>
      </c>
      <c r="X52" s="1144">
        <f t="shared" si="16"/>
        <v>0</v>
      </c>
      <c r="Y52" s="1144">
        <f t="shared" si="17"/>
        <v>0</v>
      </c>
      <c r="Z52" s="1144">
        <f t="shared" si="18"/>
        <v>0</v>
      </c>
      <c r="AA52" s="1144">
        <f t="shared" si="19"/>
        <v>0</v>
      </c>
      <c r="AB52" s="1144">
        <f t="shared" si="20"/>
        <v>0</v>
      </c>
      <c r="AC52" s="1143">
        <v>0</v>
      </c>
      <c r="AD52" s="1146">
        <v>0</v>
      </c>
      <c r="AE52" s="1146">
        <v>0</v>
      </c>
      <c r="AF52" s="1146">
        <v>0</v>
      </c>
      <c r="AG52" s="1146">
        <v>0</v>
      </c>
    </row>
    <row r="53" spans="1:33" ht="15.75" thickBot="1">
      <c r="A53" s="646">
        <v>42</v>
      </c>
      <c r="B53" s="494" t="s">
        <v>482</v>
      </c>
      <c r="C53" s="625">
        <v>0</v>
      </c>
      <c r="D53" s="625">
        <f t="shared" si="0"/>
        <v>0</v>
      </c>
      <c r="E53" s="625">
        <f t="shared" si="1"/>
        <v>0</v>
      </c>
      <c r="F53" s="625">
        <f t="shared" si="2"/>
        <v>0</v>
      </c>
      <c r="G53" s="625">
        <v>0</v>
      </c>
      <c r="H53" s="625">
        <f t="shared" si="3"/>
        <v>0</v>
      </c>
      <c r="I53" s="625">
        <f t="shared" si="4"/>
        <v>0</v>
      </c>
      <c r="J53" s="625">
        <f t="shared" si="5"/>
        <v>0</v>
      </c>
      <c r="K53" s="625">
        <v>0</v>
      </c>
      <c r="L53" s="625">
        <f t="shared" si="6"/>
        <v>0</v>
      </c>
      <c r="M53" s="625">
        <f t="shared" si="7"/>
        <v>0</v>
      </c>
      <c r="N53" s="643">
        <f t="shared" si="8"/>
        <v>0</v>
      </c>
      <c r="O53" s="625">
        <v>0</v>
      </c>
      <c r="P53" s="625">
        <f t="shared" si="9"/>
        <v>0</v>
      </c>
      <c r="Q53" s="643">
        <f t="shared" si="10"/>
        <v>0</v>
      </c>
      <c r="R53" s="643">
        <f t="shared" si="11"/>
        <v>0</v>
      </c>
      <c r="S53" s="625">
        <f t="shared" si="12"/>
        <v>0</v>
      </c>
      <c r="T53" s="625">
        <f t="shared" si="13"/>
        <v>0</v>
      </c>
      <c r="U53" s="625">
        <f t="shared" si="14"/>
        <v>0</v>
      </c>
      <c r="V53" s="625">
        <f t="shared" si="15"/>
        <v>0</v>
      </c>
      <c r="W53" s="614">
        <v>0.48178250411444484</v>
      </c>
      <c r="X53" s="1144">
        <f t="shared" si="16"/>
        <v>0</v>
      </c>
      <c r="Y53" s="1144">
        <f t="shared" si="17"/>
        <v>0</v>
      </c>
      <c r="Z53" s="1144">
        <f t="shared" si="18"/>
        <v>0</v>
      </c>
      <c r="AA53" s="1144">
        <f t="shared" si="19"/>
        <v>0</v>
      </c>
      <c r="AB53" s="1144">
        <f t="shared" si="20"/>
        <v>0</v>
      </c>
      <c r="AC53" s="1143">
        <v>0</v>
      </c>
      <c r="AD53" s="1146">
        <v>0</v>
      </c>
      <c r="AE53" s="1146">
        <v>0</v>
      </c>
      <c r="AF53" s="1146">
        <v>0</v>
      </c>
      <c r="AG53" s="1146">
        <v>0</v>
      </c>
    </row>
    <row r="54" spans="1:33" ht="15.75" thickBot="1">
      <c r="A54" s="646">
        <v>43</v>
      </c>
      <c r="B54" s="494" t="s">
        <v>483</v>
      </c>
      <c r="C54" s="625">
        <v>404</v>
      </c>
      <c r="D54" s="625">
        <f t="shared" si="0"/>
        <v>24.24</v>
      </c>
      <c r="E54" s="625">
        <f t="shared" si="1"/>
        <v>16.16</v>
      </c>
      <c r="F54" s="625">
        <f t="shared" si="2"/>
        <v>40.4</v>
      </c>
      <c r="G54" s="625">
        <v>187</v>
      </c>
      <c r="H54" s="625">
        <f t="shared" si="3"/>
        <v>16.829999999999998</v>
      </c>
      <c r="I54" s="625">
        <f t="shared" si="4"/>
        <v>11.22</v>
      </c>
      <c r="J54" s="625">
        <f t="shared" si="5"/>
        <v>28.05</v>
      </c>
      <c r="K54" s="625">
        <v>12</v>
      </c>
      <c r="L54" s="625">
        <f t="shared" si="6"/>
        <v>1.44</v>
      </c>
      <c r="M54" s="625">
        <f t="shared" si="7"/>
        <v>0.96</v>
      </c>
      <c r="N54" s="643">
        <f t="shared" si="8"/>
        <v>2.4</v>
      </c>
      <c r="O54" s="625">
        <v>1</v>
      </c>
      <c r="P54" s="625">
        <f t="shared" si="9"/>
        <v>0.15</v>
      </c>
      <c r="Q54" s="643">
        <f t="shared" si="10"/>
        <v>0.1</v>
      </c>
      <c r="R54" s="643">
        <f t="shared" si="11"/>
        <v>0.25</v>
      </c>
      <c r="S54" s="625">
        <f t="shared" si="12"/>
        <v>604</v>
      </c>
      <c r="T54" s="625">
        <f t="shared" si="13"/>
        <v>42.659999999999989</v>
      </c>
      <c r="U54" s="625">
        <f t="shared" si="14"/>
        <v>28.440000000000005</v>
      </c>
      <c r="V54" s="625">
        <f t="shared" si="15"/>
        <v>71.100000000000009</v>
      </c>
      <c r="W54" s="614">
        <v>0.48178250411444484</v>
      </c>
      <c r="X54" s="1144">
        <f t="shared" si="16"/>
        <v>194.64013166223572</v>
      </c>
      <c r="Y54" s="1144">
        <f t="shared" si="17"/>
        <v>90.093328269401184</v>
      </c>
      <c r="Z54" s="1144">
        <f t="shared" si="18"/>
        <v>5.7813900493733383</v>
      </c>
      <c r="AA54" s="1144">
        <f t="shared" si="19"/>
        <v>0.48178250411444484</v>
      </c>
      <c r="AB54" s="1144">
        <f t="shared" si="20"/>
        <v>290.99663248512468</v>
      </c>
      <c r="AC54" s="1143">
        <v>404</v>
      </c>
      <c r="AD54" s="1146">
        <v>187</v>
      </c>
      <c r="AE54" s="1146">
        <v>12</v>
      </c>
      <c r="AF54" s="1146">
        <v>1</v>
      </c>
      <c r="AG54" s="1146">
        <v>603</v>
      </c>
    </row>
    <row r="55" spans="1:33" ht="15.75" thickBot="1">
      <c r="A55" s="646">
        <v>44</v>
      </c>
      <c r="B55" s="494" t="s">
        <v>484</v>
      </c>
      <c r="C55" s="625">
        <v>0</v>
      </c>
      <c r="D55" s="625">
        <f t="shared" si="0"/>
        <v>0</v>
      </c>
      <c r="E55" s="625">
        <f t="shared" si="1"/>
        <v>0</v>
      </c>
      <c r="F55" s="625">
        <f t="shared" si="2"/>
        <v>0</v>
      </c>
      <c r="G55" s="625">
        <v>0</v>
      </c>
      <c r="H55" s="625">
        <f t="shared" si="3"/>
        <v>0</v>
      </c>
      <c r="I55" s="625">
        <f t="shared" si="4"/>
        <v>0</v>
      </c>
      <c r="J55" s="625">
        <f t="shared" si="5"/>
        <v>0</v>
      </c>
      <c r="K55" s="625">
        <v>0</v>
      </c>
      <c r="L55" s="625">
        <f t="shared" si="6"/>
        <v>0</v>
      </c>
      <c r="M55" s="625">
        <f t="shared" si="7"/>
        <v>0</v>
      </c>
      <c r="N55" s="643">
        <f t="shared" si="8"/>
        <v>0</v>
      </c>
      <c r="O55" s="625">
        <v>0</v>
      </c>
      <c r="P55" s="625">
        <f t="shared" si="9"/>
        <v>0</v>
      </c>
      <c r="Q55" s="643">
        <f t="shared" si="10"/>
        <v>0</v>
      </c>
      <c r="R55" s="643">
        <f t="shared" si="11"/>
        <v>0</v>
      </c>
      <c r="S55" s="625">
        <f t="shared" si="12"/>
        <v>0</v>
      </c>
      <c r="T55" s="625">
        <f t="shared" si="13"/>
        <v>0</v>
      </c>
      <c r="U55" s="625">
        <f t="shared" si="14"/>
        <v>0</v>
      </c>
      <c r="V55" s="625">
        <f t="shared" si="15"/>
        <v>0</v>
      </c>
      <c r="W55" s="614">
        <v>0.48178250411444484</v>
      </c>
      <c r="X55" s="1144">
        <f t="shared" si="16"/>
        <v>0</v>
      </c>
      <c r="Y55" s="1144">
        <f t="shared" si="17"/>
        <v>0</v>
      </c>
      <c r="Z55" s="1144">
        <f t="shared" si="18"/>
        <v>0</v>
      </c>
      <c r="AA55" s="1144">
        <f t="shared" si="19"/>
        <v>0</v>
      </c>
      <c r="AB55" s="1144">
        <f t="shared" si="20"/>
        <v>0</v>
      </c>
      <c r="AC55" s="1143">
        <v>0</v>
      </c>
      <c r="AD55" s="1146">
        <v>0</v>
      </c>
      <c r="AE55" s="1146">
        <v>0</v>
      </c>
      <c r="AF55" s="1146">
        <v>0</v>
      </c>
      <c r="AG55" s="1146">
        <v>0</v>
      </c>
    </row>
    <row r="56" spans="1:33" ht="15.75" thickBot="1">
      <c r="A56" s="646">
        <v>45</v>
      </c>
      <c r="B56" s="494" t="s">
        <v>485</v>
      </c>
      <c r="C56" s="625">
        <v>0</v>
      </c>
      <c r="D56" s="625">
        <f t="shared" si="0"/>
        <v>0</v>
      </c>
      <c r="E56" s="625">
        <f t="shared" si="1"/>
        <v>0</v>
      </c>
      <c r="F56" s="625">
        <f t="shared" si="2"/>
        <v>0</v>
      </c>
      <c r="G56" s="625">
        <v>0</v>
      </c>
      <c r="H56" s="625">
        <f t="shared" si="3"/>
        <v>0</v>
      </c>
      <c r="I56" s="625">
        <f t="shared" si="4"/>
        <v>0</v>
      </c>
      <c r="J56" s="625">
        <f t="shared" si="5"/>
        <v>0</v>
      </c>
      <c r="K56" s="625">
        <v>0</v>
      </c>
      <c r="L56" s="625">
        <f t="shared" si="6"/>
        <v>0</v>
      </c>
      <c r="M56" s="625">
        <f t="shared" si="7"/>
        <v>0</v>
      </c>
      <c r="N56" s="643">
        <f t="shared" si="8"/>
        <v>0</v>
      </c>
      <c r="O56" s="625">
        <v>0</v>
      </c>
      <c r="P56" s="625">
        <f t="shared" si="9"/>
        <v>0</v>
      </c>
      <c r="Q56" s="643">
        <f t="shared" si="10"/>
        <v>0</v>
      </c>
      <c r="R56" s="643">
        <f t="shared" si="11"/>
        <v>0</v>
      </c>
      <c r="S56" s="625">
        <f t="shared" si="12"/>
        <v>0</v>
      </c>
      <c r="T56" s="625">
        <f t="shared" si="13"/>
        <v>0</v>
      </c>
      <c r="U56" s="625">
        <f t="shared" si="14"/>
        <v>0</v>
      </c>
      <c r="V56" s="625">
        <f t="shared" si="15"/>
        <v>0</v>
      </c>
      <c r="W56" s="614">
        <v>0.48178250411444484</v>
      </c>
      <c r="X56" s="1144">
        <f t="shared" si="16"/>
        <v>0</v>
      </c>
      <c r="Y56" s="1144">
        <f t="shared" si="17"/>
        <v>0</v>
      </c>
      <c r="Z56" s="1144">
        <f t="shared" si="18"/>
        <v>0</v>
      </c>
      <c r="AA56" s="1144">
        <f t="shared" si="19"/>
        <v>0</v>
      </c>
      <c r="AB56" s="1144">
        <f t="shared" si="20"/>
        <v>0</v>
      </c>
      <c r="AC56" s="1143">
        <v>0</v>
      </c>
      <c r="AD56" s="1146">
        <v>0</v>
      </c>
      <c r="AE56" s="1146">
        <v>0</v>
      </c>
      <c r="AF56" s="1146">
        <v>0</v>
      </c>
      <c r="AG56" s="1146">
        <v>0</v>
      </c>
    </row>
    <row r="57" spans="1:33" ht="15.75" thickBot="1">
      <c r="A57" s="646">
        <v>46</v>
      </c>
      <c r="B57" s="494" t="s">
        <v>486</v>
      </c>
      <c r="C57" s="625">
        <v>0</v>
      </c>
      <c r="D57" s="625">
        <f t="shared" si="0"/>
        <v>0</v>
      </c>
      <c r="E57" s="625">
        <f t="shared" si="1"/>
        <v>0</v>
      </c>
      <c r="F57" s="625">
        <f t="shared" si="2"/>
        <v>0</v>
      </c>
      <c r="G57" s="625">
        <v>0</v>
      </c>
      <c r="H57" s="625">
        <f t="shared" si="3"/>
        <v>0</v>
      </c>
      <c r="I57" s="625">
        <f t="shared" si="4"/>
        <v>0</v>
      </c>
      <c r="J57" s="625">
        <f t="shared" si="5"/>
        <v>0</v>
      </c>
      <c r="K57" s="625">
        <v>0</v>
      </c>
      <c r="L57" s="625">
        <f t="shared" si="6"/>
        <v>0</v>
      </c>
      <c r="M57" s="625">
        <f t="shared" si="7"/>
        <v>0</v>
      </c>
      <c r="N57" s="643">
        <f t="shared" si="8"/>
        <v>0</v>
      </c>
      <c r="O57" s="625">
        <v>0</v>
      </c>
      <c r="P57" s="625">
        <f t="shared" si="9"/>
        <v>0</v>
      </c>
      <c r="Q57" s="643">
        <f t="shared" si="10"/>
        <v>0</v>
      </c>
      <c r="R57" s="643">
        <f t="shared" si="11"/>
        <v>0</v>
      </c>
      <c r="S57" s="625">
        <f t="shared" si="12"/>
        <v>0</v>
      </c>
      <c r="T57" s="625">
        <f t="shared" si="13"/>
        <v>0</v>
      </c>
      <c r="U57" s="625">
        <f t="shared" si="14"/>
        <v>0</v>
      </c>
      <c r="V57" s="625">
        <f t="shared" si="15"/>
        <v>0</v>
      </c>
      <c r="W57" s="614">
        <v>0.48178250411444484</v>
      </c>
      <c r="X57" s="1144">
        <f t="shared" si="16"/>
        <v>0</v>
      </c>
      <c r="Y57" s="1144">
        <f t="shared" si="17"/>
        <v>0</v>
      </c>
      <c r="Z57" s="1144">
        <f t="shared" si="18"/>
        <v>0</v>
      </c>
      <c r="AA57" s="1144">
        <f t="shared" si="19"/>
        <v>0</v>
      </c>
      <c r="AB57" s="1144">
        <f t="shared" si="20"/>
        <v>0</v>
      </c>
      <c r="AC57" s="1143">
        <v>0</v>
      </c>
      <c r="AD57" s="1146">
        <v>0</v>
      </c>
      <c r="AE57" s="1146">
        <v>0</v>
      </c>
      <c r="AF57" s="1146">
        <v>0</v>
      </c>
      <c r="AG57" s="1146">
        <v>0</v>
      </c>
    </row>
    <row r="58" spans="1:33" ht="15.75" thickBot="1">
      <c r="A58" s="646">
        <v>47</v>
      </c>
      <c r="B58" s="494" t="s">
        <v>487</v>
      </c>
      <c r="C58" s="625">
        <v>0</v>
      </c>
      <c r="D58" s="625">
        <f t="shared" si="0"/>
        <v>0</v>
      </c>
      <c r="E58" s="625">
        <f t="shared" si="1"/>
        <v>0</v>
      </c>
      <c r="F58" s="625">
        <f t="shared" si="2"/>
        <v>0</v>
      </c>
      <c r="G58" s="625">
        <v>0</v>
      </c>
      <c r="H58" s="625">
        <f t="shared" si="3"/>
        <v>0</v>
      </c>
      <c r="I58" s="625">
        <f t="shared" si="4"/>
        <v>0</v>
      </c>
      <c r="J58" s="625">
        <f t="shared" si="5"/>
        <v>0</v>
      </c>
      <c r="K58" s="625">
        <v>0</v>
      </c>
      <c r="L58" s="625">
        <f t="shared" si="6"/>
        <v>0</v>
      </c>
      <c r="M58" s="625">
        <f t="shared" si="7"/>
        <v>0</v>
      </c>
      <c r="N58" s="643">
        <f t="shared" si="8"/>
        <v>0</v>
      </c>
      <c r="O58" s="625">
        <v>0</v>
      </c>
      <c r="P58" s="625">
        <f t="shared" si="9"/>
        <v>0</v>
      </c>
      <c r="Q58" s="643">
        <f t="shared" si="10"/>
        <v>0</v>
      </c>
      <c r="R58" s="643">
        <f t="shared" si="11"/>
        <v>0</v>
      </c>
      <c r="S58" s="625">
        <f t="shared" si="12"/>
        <v>0</v>
      </c>
      <c r="T58" s="625">
        <f t="shared" si="13"/>
        <v>0</v>
      </c>
      <c r="U58" s="625">
        <f t="shared" si="14"/>
        <v>0</v>
      </c>
      <c r="V58" s="625">
        <f t="shared" si="15"/>
        <v>0</v>
      </c>
      <c r="W58" s="614">
        <v>0.48178250411444484</v>
      </c>
      <c r="X58" s="1144">
        <f t="shared" si="16"/>
        <v>0</v>
      </c>
      <c r="Y58" s="1144">
        <f t="shared" si="17"/>
        <v>0</v>
      </c>
      <c r="Z58" s="1144">
        <f t="shared" si="18"/>
        <v>0</v>
      </c>
      <c r="AA58" s="1144">
        <f t="shared" si="19"/>
        <v>0</v>
      </c>
      <c r="AB58" s="1144">
        <f t="shared" si="20"/>
        <v>0</v>
      </c>
      <c r="AC58" s="1143">
        <v>0</v>
      </c>
      <c r="AD58" s="1146">
        <v>0</v>
      </c>
      <c r="AE58" s="1146">
        <v>0</v>
      </c>
      <c r="AF58" s="1146">
        <v>0</v>
      </c>
      <c r="AG58" s="1146">
        <v>0</v>
      </c>
    </row>
    <row r="59" spans="1:33" ht="15.75" thickBot="1">
      <c r="A59" s="646">
        <v>48</v>
      </c>
      <c r="B59" s="494" t="s">
        <v>492</v>
      </c>
      <c r="C59" s="625">
        <v>353</v>
      </c>
      <c r="D59" s="625">
        <f t="shared" si="0"/>
        <v>21.179999999999996</v>
      </c>
      <c r="E59" s="625">
        <f t="shared" si="1"/>
        <v>14.12</v>
      </c>
      <c r="F59" s="625">
        <f t="shared" si="2"/>
        <v>35.299999999999997</v>
      </c>
      <c r="G59" s="625">
        <v>614</v>
      </c>
      <c r="H59" s="625">
        <f t="shared" si="3"/>
        <v>55.26</v>
      </c>
      <c r="I59" s="625">
        <f t="shared" si="4"/>
        <v>36.839999999999996</v>
      </c>
      <c r="J59" s="625">
        <f t="shared" si="5"/>
        <v>92.1</v>
      </c>
      <c r="K59" s="625">
        <v>131</v>
      </c>
      <c r="L59" s="625">
        <f t="shared" si="6"/>
        <v>15.719999999999999</v>
      </c>
      <c r="M59" s="625">
        <f t="shared" si="7"/>
        <v>10.48</v>
      </c>
      <c r="N59" s="643">
        <f t="shared" si="8"/>
        <v>26.2</v>
      </c>
      <c r="O59" s="625">
        <v>24</v>
      </c>
      <c r="P59" s="625">
        <f t="shared" si="9"/>
        <v>3.5999999999999996</v>
      </c>
      <c r="Q59" s="643">
        <f t="shared" si="10"/>
        <v>2.4000000000000004</v>
      </c>
      <c r="R59" s="643">
        <f t="shared" si="11"/>
        <v>6</v>
      </c>
      <c r="S59" s="625">
        <f t="shared" si="12"/>
        <v>1122</v>
      </c>
      <c r="T59" s="625">
        <f t="shared" si="13"/>
        <v>95.759999999999991</v>
      </c>
      <c r="U59" s="625">
        <f t="shared" si="14"/>
        <v>63.839999999999996</v>
      </c>
      <c r="V59" s="625">
        <f t="shared" si="15"/>
        <v>159.6</v>
      </c>
      <c r="W59" s="614">
        <v>0.48178250411444484</v>
      </c>
      <c r="X59" s="1144">
        <f t="shared" si="16"/>
        <v>170.06922395239903</v>
      </c>
      <c r="Y59" s="1144">
        <f t="shared" si="17"/>
        <v>295.81445752626911</v>
      </c>
      <c r="Z59" s="1144">
        <f t="shared" si="18"/>
        <v>63.113508038992272</v>
      </c>
      <c r="AA59" s="1144">
        <f t="shared" si="19"/>
        <v>11.562780098746677</v>
      </c>
      <c r="AB59" s="1144">
        <f t="shared" si="20"/>
        <v>540.55996961640699</v>
      </c>
      <c r="AC59" s="1143">
        <v>353</v>
      </c>
      <c r="AD59" s="1146">
        <v>614</v>
      </c>
      <c r="AE59" s="1146">
        <v>131</v>
      </c>
      <c r="AF59" s="1146">
        <v>24</v>
      </c>
      <c r="AG59" s="1146">
        <v>1122</v>
      </c>
    </row>
    <row r="60" spans="1:33" ht="15.75" thickBot="1">
      <c r="A60" s="646">
        <v>49</v>
      </c>
      <c r="B60" s="494" t="s">
        <v>493</v>
      </c>
      <c r="C60" s="625">
        <v>0</v>
      </c>
      <c r="D60" s="625">
        <f t="shared" si="0"/>
        <v>0</v>
      </c>
      <c r="E60" s="625">
        <f t="shared" si="1"/>
        <v>0</v>
      </c>
      <c r="F60" s="625">
        <f t="shared" si="2"/>
        <v>0</v>
      </c>
      <c r="G60" s="625">
        <v>0</v>
      </c>
      <c r="H60" s="625">
        <f t="shared" si="3"/>
        <v>0</v>
      </c>
      <c r="I60" s="625">
        <f t="shared" si="4"/>
        <v>0</v>
      </c>
      <c r="J60" s="625">
        <f t="shared" si="5"/>
        <v>0</v>
      </c>
      <c r="K60" s="625">
        <v>0</v>
      </c>
      <c r="L60" s="625">
        <f t="shared" si="6"/>
        <v>0</v>
      </c>
      <c r="M60" s="625">
        <f t="shared" si="7"/>
        <v>0</v>
      </c>
      <c r="N60" s="643">
        <f t="shared" si="8"/>
        <v>0</v>
      </c>
      <c r="O60" s="625">
        <v>0</v>
      </c>
      <c r="P60" s="625">
        <f t="shared" si="9"/>
        <v>0</v>
      </c>
      <c r="Q60" s="643">
        <f t="shared" si="10"/>
        <v>0</v>
      </c>
      <c r="R60" s="643">
        <f t="shared" si="11"/>
        <v>0</v>
      </c>
      <c r="S60" s="625">
        <f t="shared" si="12"/>
        <v>0</v>
      </c>
      <c r="T60" s="625">
        <f t="shared" si="13"/>
        <v>0</v>
      </c>
      <c r="U60" s="625">
        <f t="shared" si="14"/>
        <v>0</v>
      </c>
      <c r="V60" s="625">
        <f t="shared" si="15"/>
        <v>0</v>
      </c>
      <c r="W60" s="614">
        <v>0.48178250411444484</v>
      </c>
      <c r="X60" s="1144">
        <f t="shared" si="16"/>
        <v>0</v>
      </c>
      <c r="Y60" s="1144">
        <f t="shared" si="17"/>
        <v>0</v>
      </c>
      <c r="Z60" s="1144">
        <f t="shared" si="18"/>
        <v>0</v>
      </c>
      <c r="AA60" s="1144">
        <f t="shared" si="19"/>
        <v>0</v>
      </c>
      <c r="AB60" s="1144">
        <f t="shared" si="20"/>
        <v>0</v>
      </c>
      <c r="AC60" s="1143">
        <v>0</v>
      </c>
      <c r="AD60" s="1146">
        <v>0</v>
      </c>
      <c r="AE60" s="1146">
        <v>0</v>
      </c>
      <c r="AF60" s="1146">
        <v>0</v>
      </c>
      <c r="AG60" s="1146">
        <v>0</v>
      </c>
    </row>
    <row r="61" spans="1:33" ht="15.75" thickBot="1">
      <c r="A61" s="646">
        <v>50</v>
      </c>
      <c r="B61" s="494" t="s">
        <v>488</v>
      </c>
      <c r="C61" s="625">
        <v>254</v>
      </c>
      <c r="D61" s="625">
        <f t="shared" si="0"/>
        <v>15.239999999999998</v>
      </c>
      <c r="E61" s="625">
        <f t="shared" si="1"/>
        <v>10.16</v>
      </c>
      <c r="F61" s="625">
        <f t="shared" si="2"/>
        <v>25.4</v>
      </c>
      <c r="G61" s="625">
        <v>123</v>
      </c>
      <c r="H61" s="625">
        <f t="shared" si="3"/>
        <v>11.069999999999999</v>
      </c>
      <c r="I61" s="625">
        <f t="shared" si="4"/>
        <v>7.38</v>
      </c>
      <c r="J61" s="625">
        <f t="shared" si="5"/>
        <v>18.45</v>
      </c>
      <c r="K61" s="625">
        <v>41</v>
      </c>
      <c r="L61" s="625">
        <f t="shared" si="6"/>
        <v>4.919999999999999</v>
      </c>
      <c r="M61" s="625">
        <f t="shared" si="7"/>
        <v>3.28</v>
      </c>
      <c r="N61" s="643">
        <f t="shared" si="8"/>
        <v>8.1999999999999993</v>
      </c>
      <c r="O61" s="625">
        <v>6</v>
      </c>
      <c r="P61" s="625">
        <f t="shared" si="9"/>
        <v>0.89999999999999991</v>
      </c>
      <c r="Q61" s="643">
        <f t="shared" si="10"/>
        <v>0.60000000000000009</v>
      </c>
      <c r="R61" s="643">
        <f t="shared" si="11"/>
        <v>1.5</v>
      </c>
      <c r="S61" s="625">
        <f t="shared" si="12"/>
        <v>424</v>
      </c>
      <c r="T61" s="625">
        <f t="shared" si="13"/>
        <v>32.129999999999995</v>
      </c>
      <c r="U61" s="625">
        <f t="shared" si="14"/>
        <v>21.42</v>
      </c>
      <c r="V61" s="625">
        <f t="shared" si="15"/>
        <v>53.55</v>
      </c>
      <c r="W61" s="614">
        <v>0.48178250411444484</v>
      </c>
      <c r="X61" s="1144">
        <f t="shared" si="16"/>
        <v>122.372756045069</v>
      </c>
      <c r="Y61" s="1144">
        <f t="shared" si="17"/>
        <v>59.259248006076717</v>
      </c>
      <c r="Z61" s="1144">
        <f t="shared" si="18"/>
        <v>19.75308266869224</v>
      </c>
      <c r="AA61" s="1144">
        <f t="shared" si="19"/>
        <v>2.8906950246866692</v>
      </c>
      <c r="AB61" s="1144">
        <f t="shared" si="20"/>
        <v>204.27578174452461</v>
      </c>
      <c r="AC61" s="1143">
        <v>254</v>
      </c>
      <c r="AD61" s="1146">
        <v>123</v>
      </c>
      <c r="AE61" s="1146">
        <v>41</v>
      </c>
      <c r="AF61" s="1146">
        <v>6</v>
      </c>
      <c r="AG61" s="1146">
        <v>424</v>
      </c>
    </row>
    <row r="62" spans="1:33" ht="15.75" thickBot="1">
      <c r="A62" s="646">
        <v>51</v>
      </c>
      <c r="B62" s="494" t="s">
        <v>494</v>
      </c>
      <c r="C62" s="625">
        <v>0</v>
      </c>
      <c r="D62" s="625">
        <f t="shared" si="0"/>
        <v>0</v>
      </c>
      <c r="E62" s="625">
        <f t="shared" si="1"/>
        <v>0</v>
      </c>
      <c r="F62" s="625">
        <f t="shared" si="2"/>
        <v>0</v>
      </c>
      <c r="G62" s="625">
        <v>0</v>
      </c>
      <c r="H62" s="625">
        <f t="shared" si="3"/>
        <v>0</v>
      </c>
      <c r="I62" s="625">
        <f t="shared" si="4"/>
        <v>0</v>
      </c>
      <c r="J62" s="625">
        <f t="shared" si="5"/>
        <v>0</v>
      </c>
      <c r="K62" s="625">
        <v>0</v>
      </c>
      <c r="L62" s="625">
        <f t="shared" si="6"/>
        <v>0</v>
      </c>
      <c r="M62" s="625">
        <f t="shared" si="7"/>
        <v>0</v>
      </c>
      <c r="N62" s="643">
        <f t="shared" si="8"/>
        <v>0</v>
      </c>
      <c r="O62" s="625">
        <v>0</v>
      </c>
      <c r="P62" s="625">
        <f t="shared" si="9"/>
        <v>0</v>
      </c>
      <c r="Q62" s="643">
        <f t="shared" si="10"/>
        <v>0</v>
      </c>
      <c r="R62" s="643">
        <f t="shared" si="11"/>
        <v>0</v>
      </c>
      <c r="S62" s="625">
        <f t="shared" si="12"/>
        <v>0</v>
      </c>
      <c r="T62" s="625">
        <f t="shared" si="13"/>
        <v>0</v>
      </c>
      <c r="U62" s="625">
        <f t="shared" si="14"/>
        <v>0</v>
      </c>
      <c r="V62" s="625">
        <f t="shared" si="15"/>
        <v>0</v>
      </c>
      <c r="W62" s="614">
        <v>0.48178250411444484</v>
      </c>
      <c r="X62" s="1144">
        <f t="shared" si="16"/>
        <v>0</v>
      </c>
      <c r="Y62" s="1144">
        <f t="shared" si="17"/>
        <v>0</v>
      </c>
      <c r="Z62" s="1144">
        <f t="shared" si="18"/>
        <v>0</v>
      </c>
      <c r="AA62" s="1144">
        <f t="shared" si="19"/>
        <v>0</v>
      </c>
      <c r="AB62" s="1144">
        <f t="shared" si="20"/>
        <v>0</v>
      </c>
      <c r="AC62" s="1143">
        <v>0</v>
      </c>
      <c r="AD62" s="1146">
        <v>0</v>
      </c>
      <c r="AE62" s="1146">
        <v>0</v>
      </c>
      <c r="AF62" s="1146">
        <v>0</v>
      </c>
      <c r="AG62" s="1146">
        <v>0</v>
      </c>
    </row>
    <row r="63" spans="1:33" s="733" customFormat="1">
      <c r="A63" s="731" t="s">
        <v>9</v>
      </c>
      <c r="B63" s="732"/>
      <c r="C63" s="732">
        <f>SUM(C12:C62)</f>
        <v>8853</v>
      </c>
      <c r="D63" s="732">
        <f t="shared" ref="D63" si="21">F63*60%</f>
        <v>531.17999999999995</v>
      </c>
      <c r="E63" s="732">
        <f t="shared" ref="E63" si="22">F63*40%</f>
        <v>354.12</v>
      </c>
      <c r="F63" s="732">
        <f t="shared" ref="F63" si="23">C63*10000/100000</f>
        <v>885.3</v>
      </c>
      <c r="G63" s="732">
        <f t="shared" ref="G63:O63" si="24">SUM(G12:G62)</f>
        <v>8178</v>
      </c>
      <c r="H63" s="732">
        <f t="shared" ref="H63" si="25">J63*60%</f>
        <v>736.02</v>
      </c>
      <c r="I63" s="732">
        <f t="shared" ref="I63" si="26">J63*40%</f>
        <v>490.68000000000006</v>
      </c>
      <c r="J63" s="732">
        <f t="shared" ref="J63" si="27">G63*15000/100000</f>
        <v>1226.7</v>
      </c>
      <c r="K63" s="732">
        <f t="shared" si="24"/>
        <v>1161</v>
      </c>
      <c r="L63" s="732">
        <f t="shared" ref="L63" si="28">N63*60%</f>
        <v>139.32</v>
      </c>
      <c r="M63" s="732">
        <f t="shared" ref="M63" si="29">N63*40%</f>
        <v>92.88</v>
      </c>
      <c r="N63" s="734">
        <f t="shared" ref="N63" si="30">K63*20000/100000</f>
        <v>232.2</v>
      </c>
      <c r="O63" s="732">
        <f t="shared" si="24"/>
        <v>836</v>
      </c>
      <c r="P63" s="734">
        <f t="shared" ref="P63" si="31">R63*60%</f>
        <v>125.39999999999999</v>
      </c>
      <c r="Q63" s="734">
        <f t="shared" ref="Q63" si="32">R63*40%</f>
        <v>83.600000000000009</v>
      </c>
      <c r="R63" s="734">
        <f t="shared" ref="R63" si="33">O63*25000/100000</f>
        <v>209</v>
      </c>
      <c r="S63" s="732">
        <f t="shared" ref="S63" si="34">C63+G63+K63+O63</f>
        <v>19028</v>
      </c>
      <c r="T63" s="732">
        <f t="shared" ref="T63" si="35">D63+H63+L63+P63</f>
        <v>1531.9199999999998</v>
      </c>
      <c r="U63" s="732">
        <f t="shared" ref="U63" si="36">E63+I63+M63+Q63</f>
        <v>1021.2800000000001</v>
      </c>
      <c r="V63" s="732">
        <f t="shared" ref="V63" si="37">F63+J63+N63+R63</f>
        <v>2553.1999999999998</v>
      </c>
      <c r="AC63" s="733">
        <f t="shared" ref="AC63:AF63" si="38">SUM(AC12:AC62)</f>
        <v>8853</v>
      </c>
      <c r="AD63" s="733">
        <f t="shared" si="38"/>
        <v>8178</v>
      </c>
      <c r="AE63" s="733">
        <f t="shared" si="38"/>
        <v>1161</v>
      </c>
      <c r="AF63" s="733">
        <f t="shared" si="38"/>
        <v>834</v>
      </c>
      <c r="AG63" s="733">
        <f>SUM(AG12:AG62)</f>
        <v>19029</v>
      </c>
    </row>
    <row r="65" spans="1:22" s="285" customFormat="1" ht="12.75">
      <c r="A65" s="11" t="s">
        <v>5</v>
      </c>
      <c r="G65" s="11"/>
      <c r="H65" s="11"/>
      <c r="K65" s="11"/>
      <c r="L65" s="11"/>
      <c r="M65" s="11"/>
      <c r="N65" s="11"/>
      <c r="O65" s="11"/>
      <c r="P65" s="11"/>
      <c r="Q65" s="11"/>
      <c r="R65" s="11"/>
      <c r="S65" s="1152"/>
      <c r="T65" s="1152"/>
      <c r="U65" s="1152"/>
      <c r="V65" s="1152"/>
    </row>
    <row r="66" spans="1:22" s="285" customFormat="1" ht="12.75" customHeight="1">
      <c r="K66" s="30"/>
      <c r="L66" s="30"/>
      <c r="M66" s="30"/>
      <c r="N66" s="30"/>
      <c r="O66" s="30"/>
      <c r="P66" s="30"/>
      <c r="Q66" s="30"/>
      <c r="R66" s="614"/>
      <c r="S66" s="1152" t="s">
        <v>6</v>
      </c>
      <c r="T66" s="1152"/>
      <c r="U66" s="30"/>
      <c r="V66" s="30">
        <f>19028/S63</f>
        <v>1</v>
      </c>
    </row>
    <row r="67" spans="1:22" s="285" customFormat="1" ht="12.75" customHeight="1">
      <c r="K67" s="30"/>
      <c r="L67" s="30"/>
      <c r="M67" s="30"/>
      <c r="N67" s="30"/>
      <c r="O67" s="30"/>
      <c r="P67" s="30"/>
      <c r="Q67" s="30"/>
      <c r="R67" s="30" t="s">
        <v>7</v>
      </c>
      <c r="S67" s="30"/>
      <c r="T67" s="30"/>
      <c r="U67" s="30"/>
      <c r="V67" s="30"/>
    </row>
    <row r="68" spans="1:22" s="285" customFormat="1" ht="12.75">
      <c r="A68" s="11"/>
      <c r="B68" s="11"/>
      <c r="K68" s="11"/>
      <c r="L68" s="11"/>
      <c r="M68" s="11"/>
      <c r="N68" s="11"/>
      <c r="O68" s="11"/>
      <c r="P68" s="11"/>
      <c r="Q68" s="30"/>
      <c r="R68" s="30" t="s">
        <v>56</v>
      </c>
      <c r="S68" s="30"/>
      <c r="T68" s="30"/>
      <c r="U68" s="30"/>
      <c r="V68" s="30"/>
    </row>
    <row r="69" spans="1:22">
      <c r="R69" s="1151" t="s">
        <v>55</v>
      </c>
      <c r="S69" s="1151"/>
      <c r="T69" s="1151"/>
    </row>
  </sheetData>
  <mergeCells count="23"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R69:T69"/>
    <mergeCell ref="O9:O10"/>
    <mergeCell ref="P9:R9"/>
    <mergeCell ref="S9:S10"/>
    <mergeCell ref="T9:V9"/>
    <mergeCell ref="S65:V65"/>
    <mergeCell ref="S66:T66"/>
  </mergeCells>
  <printOptions horizontalCentered="1"/>
  <pageMargins left="0.70866141732283472" right="0.70866141732283472" top="0.23622047244094491" bottom="0" header="0.31496062992125984" footer="0.31496062992125984"/>
  <pageSetup paperSize="9" scale="51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view="pageBreakPreview" topLeftCell="A40" zoomScale="85" zoomScaleNormal="85" zoomScaleSheetLayoutView="85" workbookViewId="0">
      <selection activeCell="K62" sqref="K62"/>
    </sheetView>
  </sheetViews>
  <sheetFormatPr defaultColWidth="8.85546875" defaultRowHeight="14.25"/>
  <cols>
    <col min="1" max="1" width="8.140625" style="648" customWidth="1"/>
    <col min="2" max="2" width="12.5703125" style="648" customWidth="1"/>
    <col min="3" max="3" width="12.140625" style="648" customWidth="1"/>
    <col min="4" max="4" width="11.7109375" style="648" customWidth="1"/>
    <col min="5" max="5" width="11.28515625" style="648" customWidth="1"/>
    <col min="6" max="6" width="17.140625" style="648" customWidth="1"/>
    <col min="7" max="7" width="15.140625" style="648" customWidth="1"/>
    <col min="8" max="8" width="14.42578125" style="648" customWidth="1"/>
    <col min="9" max="9" width="14.85546875" style="648" customWidth="1"/>
    <col min="10" max="10" width="18.42578125" style="648" customWidth="1"/>
    <col min="11" max="11" width="17.28515625" style="648" customWidth="1"/>
    <col min="12" max="12" width="16.28515625" style="648" customWidth="1"/>
    <col min="13" max="256" width="8.85546875" style="648"/>
    <col min="257" max="257" width="8.140625" style="648" customWidth="1"/>
    <col min="258" max="258" width="12.5703125" style="648" customWidth="1"/>
    <col min="259" max="259" width="12.140625" style="648" customWidth="1"/>
    <col min="260" max="260" width="11.7109375" style="648" customWidth="1"/>
    <col min="261" max="261" width="11.28515625" style="648" customWidth="1"/>
    <col min="262" max="262" width="17.140625" style="648" customWidth="1"/>
    <col min="263" max="263" width="15.140625" style="648" customWidth="1"/>
    <col min="264" max="264" width="14.42578125" style="648" customWidth="1"/>
    <col min="265" max="265" width="14.85546875" style="648" customWidth="1"/>
    <col min="266" max="266" width="18.42578125" style="648" customWidth="1"/>
    <col min="267" max="267" width="17.28515625" style="648" customWidth="1"/>
    <col min="268" max="268" width="16.28515625" style="648" customWidth="1"/>
    <col min="269" max="512" width="8.85546875" style="648"/>
    <col min="513" max="513" width="8.140625" style="648" customWidth="1"/>
    <col min="514" max="514" width="12.5703125" style="648" customWidth="1"/>
    <col min="515" max="515" width="12.140625" style="648" customWidth="1"/>
    <col min="516" max="516" width="11.7109375" style="648" customWidth="1"/>
    <col min="517" max="517" width="11.28515625" style="648" customWidth="1"/>
    <col min="518" max="518" width="17.140625" style="648" customWidth="1"/>
    <col min="519" max="519" width="15.140625" style="648" customWidth="1"/>
    <col min="520" max="520" width="14.42578125" style="648" customWidth="1"/>
    <col min="521" max="521" width="14.85546875" style="648" customWidth="1"/>
    <col min="522" max="522" width="18.42578125" style="648" customWidth="1"/>
    <col min="523" max="523" width="17.28515625" style="648" customWidth="1"/>
    <col min="524" max="524" width="16.28515625" style="648" customWidth="1"/>
    <col min="525" max="768" width="8.85546875" style="648"/>
    <col min="769" max="769" width="8.140625" style="648" customWidth="1"/>
    <col min="770" max="770" width="12.5703125" style="648" customWidth="1"/>
    <col min="771" max="771" width="12.140625" style="648" customWidth="1"/>
    <col min="772" max="772" width="11.7109375" style="648" customWidth="1"/>
    <col min="773" max="773" width="11.28515625" style="648" customWidth="1"/>
    <col min="774" max="774" width="17.140625" style="648" customWidth="1"/>
    <col min="775" max="775" width="15.140625" style="648" customWidth="1"/>
    <col min="776" max="776" width="14.42578125" style="648" customWidth="1"/>
    <col min="777" max="777" width="14.85546875" style="648" customWidth="1"/>
    <col min="778" max="778" width="18.42578125" style="648" customWidth="1"/>
    <col min="779" max="779" width="17.28515625" style="648" customWidth="1"/>
    <col min="780" max="780" width="16.28515625" style="648" customWidth="1"/>
    <col min="781" max="1024" width="8.85546875" style="648"/>
    <col min="1025" max="1025" width="8.140625" style="648" customWidth="1"/>
    <col min="1026" max="1026" width="12.5703125" style="648" customWidth="1"/>
    <col min="1027" max="1027" width="12.140625" style="648" customWidth="1"/>
    <col min="1028" max="1028" width="11.7109375" style="648" customWidth="1"/>
    <col min="1029" max="1029" width="11.28515625" style="648" customWidth="1"/>
    <col min="1030" max="1030" width="17.140625" style="648" customWidth="1"/>
    <col min="1031" max="1031" width="15.140625" style="648" customWidth="1"/>
    <col min="1032" max="1032" width="14.42578125" style="648" customWidth="1"/>
    <col min="1033" max="1033" width="14.85546875" style="648" customWidth="1"/>
    <col min="1034" max="1034" width="18.42578125" style="648" customWidth="1"/>
    <col min="1035" max="1035" width="17.28515625" style="648" customWidth="1"/>
    <col min="1036" max="1036" width="16.28515625" style="648" customWidth="1"/>
    <col min="1037" max="1280" width="8.85546875" style="648"/>
    <col min="1281" max="1281" width="8.140625" style="648" customWidth="1"/>
    <col min="1282" max="1282" width="12.5703125" style="648" customWidth="1"/>
    <col min="1283" max="1283" width="12.140625" style="648" customWidth="1"/>
    <col min="1284" max="1284" width="11.7109375" style="648" customWidth="1"/>
    <col min="1285" max="1285" width="11.28515625" style="648" customWidth="1"/>
    <col min="1286" max="1286" width="17.140625" style="648" customWidth="1"/>
    <col min="1287" max="1287" width="15.140625" style="648" customWidth="1"/>
    <col min="1288" max="1288" width="14.42578125" style="648" customWidth="1"/>
    <col min="1289" max="1289" width="14.85546875" style="648" customWidth="1"/>
    <col min="1290" max="1290" width="18.42578125" style="648" customWidth="1"/>
    <col min="1291" max="1291" width="17.28515625" style="648" customWidth="1"/>
    <col min="1292" max="1292" width="16.28515625" style="648" customWidth="1"/>
    <col min="1293" max="1536" width="8.85546875" style="648"/>
    <col min="1537" max="1537" width="8.140625" style="648" customWidth="1"/>
    <col min="1538" max="1538" width="12.5703125" style="648" customWidth="1"/>
    <col min="1539" max="1539" width="12.140625" style="648" customWidth="1"/>
    <col min="1540" max="1540" width="11.7109375" style="648" customWidth="1"/>
    <col min="1541" max="1541" width="11.28515625" style="648" customWidth="1"/>
    <col min="1542" max="1542" width="17.140625" style="648" customWidth="1"/>
    <col min="1543" max="1543" width="15.140625" style="648" customWidth="1"/>
    <col min="1544" max="1544" width="14.42578125" style="648" customWidth="1"/>
    <col min="1545" max="1545" width="14.85546875" style="648" customWidth="1"/>
    <col min="1546" max="1546" width="18.42578125" style="648" customWidth="1"/>
    <col min="1547" max="1547" width="17.28515625" style="648" customWidth="1"/>
    <col min="1548" max="1548" width="16.28515625" style="648" customWidth="1"/>
    <col min="1549" max="1792" width="8.85546875" style="648"/>
    <col min="1793" max="1793" width="8.140625" style="648" customWidth="1"/>
    <col min="1794" max="1794" width="12.5703125" style="648" customWidth="1"/>
    <col min="1795" max="1795" width="12.140625" style="648" customWidth="1"/>
    <col min="1796" max="1796" width="11.7109375" style="648" customWidth="1"/>
    <col min="1797" max="1797" width="11.28515625" style="648" customWidth="1"/>
    <col min="1798" max="1798" width="17.140625" style="648" customWidth="1"/>
    <col min="1799" max="1799" width="15.140625" style="648" customWidth="1"/>
    <col min="1800" max="1800" width="14.42578125" style="648" customWidth="1"/>
    <col min="1801" max="1801" width="14.85546875" style="648" customWidth="1"/>
    <col min="1802" max="1802" width="18.42578125" style="648" customWidth="1"/>
    <col min="1803" max="1803" width="17.28515625" style="648" customWidth="1"/>
    <col min="1804" max="1804" width="16.28515625" style="648" customWidth="1"/>
    <col min="1805" max="2048" width="8.85546875" style="648"/>
    <col min="2049" max="2049" width="8.140625" style="648" customWidth="1"/>
    <col min="2050" max="2050" width="12.5703125" style="648" customWidth="1"/>
    <col min="2051" max="2051" width="12.140625" style="648" customWidth="1"/>
    <col min="2052" max="2052" width="11.7109375" style="648" customWidth="1"/>
    <col min="2053" max="2053" width="11.28515625" style="648" customWidth="1"/>
    <col min="2054" max="2054" width="17.140625" style="648" customWidth="1"/>
    <col min="2055" max="2055" width="15.140625" style="648" customWidth="1"/>
    <col min="2056" max="2056" width="14.42578125" style="648" customWidth="1"/>
    <col min="2057" max="2057" width="14.85546875" style="648" customWidth="1"/>
    <col min="2058" max="2058" width="18.42578125" style="648" customWidth="1"/>
    <col min="2059" max="2059" width="17.28515625" style="648" customWidth="1"/>
    <col min="2060" max="2060" width="16.28515625" style="648" customWidth="1"/>
    <col min="2061" max="2304" width="8.85546875" style="648"/>
    <col min="2305" max="2305" width="8.140625" style="648" customWidth="1"/>
    <col min="2306" max="2306" width="12.5703125" style="648" customWidth="1"/>
    <col min="2307" max="2307" width="12.140625" style="648" customWidth="1"/>
    <col min="2308" max="2308" width="11.7109375" style="648" customWidth="1"/>
    <col min="2309" max="2309" width="11.28515625" style="648" customWidth="1"/>
    <col min="2310" max="2310" width="17.140625" style="648" customWidth="1"/>
    <col min="2311" max="2311" width="15.140625" style="648" customWidth="1"/>
    <col min="2312" max="2312" width="14.42578125" style="648" customWidth="1"/>
    <col min="2313" max="2313" width="14.85546875" style="648" customWidth="1"/>
    <col min="2314" max="2314" width="18.42578125" style="648" customWidth="1"/>
    <col min="2315" max="2315" width="17.28515625" style="648" customWidth="1"/>
    <col min="2316" max="2316" width="16.28515625" style="648" customWidth="1"/>
    <col min="2317" max="2560" width="8.85546875" style="648"/>
    <col min="2561" max="2561" width="8.140625" style="648" customWidth="1"/>
    <col min="2562" max="2562" width="12.5703125" style="648" customWidth="1"/>
    <col min="2563" max="2563" width="12.140625" style="648" customWidth="1"/>
    <col min="2564" max="2564" width="11.7109375" style="648" customWidth="1"/>
    <col min="2565" max="2565" width="11.28515625" style="648" customWidth="1"/>
    <col min="2566" max="2566" width="17.140625" style="648" customWidth="1"/>
    <col min="2567" max="2567" width="15.140625" style="648" customWidth="1"/>
    <col min="2568" max="2568" width="14.42578125" style="648" customWidth="1"/>
    <col min="2569" max="2569" width="14.85546875" style="648" customWidth="1"/>
    <col min="2570" max="2570" width="18.42578125" style="648" customWidth="1"/>
    <col min="2571" max="2571" width="17.28515625" style="648" customWidth="1"/>
    <col min="2572" max="2572" width="16.28515625" style="648" customWidth="1"/>
    <col min="2573" max="2816" width="8.85546875" style="648"/>
    <col min="2817" max="2817" width="8.140625" style="648" customWidth="1"/>
    <col min="2818" max="2818" width="12.5703125" style="648" customWidth="1"/>
    <col min="2819" max="2819" width="12.140625" style="648" customWidth="1"/>
    <col min="2820" max="2820" width="11.7109375" style="648" customWidth="1"/>
    <col min="2821" max="2821" width="11.28515625" style="648" customWidth="1"/>
    <col min="2822" max="2822" width="17.140625" style="648" customWidth="1"/>
    <col min="2823" max="2823" width="15.140625" style="648" customWidth="1"/>
    <col min="2824" max="2824" width="14.42578125" style="648" customWidth="1"/>
    <col min="2825" max="2825" width="14.85546875" style="648" customWidth="1"/>
    <col min="2826" max="2826" width="18.42578125" style="648" customWidth="1"/>
    <col min="2827" max="2827" width="17.28515625" style="648" customWidth="1"/>
    <col min="2828" max="2828" width="16.28515625" style="648" customWidth="1"/>
    <col min="2829" max="3072" width="8.85546875" style="648"/>
    <col min="3073" max="3073" width="8.140625" style="648" customWidth="1"/>
    <col min="3074" max="3074" width="12.5703125" style="648" customWidth="1"/>
    <col min="3075" max="3075" width="12.140625" style="648" customWidth="1"/>
    <col min="3076" max="3076" width="11.7109375" style="648" customWidth="1"/>
    <col min="3077" max="3077" width="11.28515625" style="648" customWidth="1"/>
    <col min="3078" max="3078" width="17.140625" style="648" customWidth="1"/>
    <col min="3079" max="3079" width="15.140625" style="648" customWidth="1"/>
    <col min="3080" max="3080" width="14.42578125" style="648" customWidth="1"/>
    <col min="3081" max="3081" width="14.85546875" style="648" customWidth="1"/>
    <col min="3082" max="3082" width="18.42578125" style="648" customWidth="1"/>
    <col min="3083" max="3083" width="17.28515625" style="648" customWidth="1"/>
    <col min="3084" max="3084" width="16.28515625" style="648" customWidth="1"/>
    <col min="3085" max="3328" width="8.85546875" style="648"/>
    <col min="3329" max="3329" width="8.140625" style="648" customWidth="1"/>
    <col min="3330" max="3330" width="12.5703125" style="648" customWidth="1"/>
    <col min="3331" max="3331" width="12.140625" style="648" customWidth="1"/>
    <col min="3332" max="3332" width="11.7109375" style="648" customWidth="1"/>
    <col min="3333" max="3333" width="11.28515625" style="648" customWidth="1"/>
    <col min="3334" max="3334" width="17.140625" style="648" customWidth="1"/>
    <col min="3335" max="3335" width="15.140625" style="648" customWidth="1"/>
    <col min="3336" max="3336" width="14.42578125" style="648" customWidth="1"/>
    <col min="3337" max="3337" width="14.85546875" style="648" customWidth="1"/>
    <col min="3338" max="3338" width="18.42578125" style="648" customWidth="1"/>
    <col min="3339" max="3339" width="17.28515625" style="648" customWidth="1"/>
    <col min="3340" max="3340" width="16.28515625" style="648" customWidth="1"/>
    <col min="3341" max="3584" width="8.85546875" style="648"/>
    <col min="3585" max="3585" width="8.140625" style="648" customWidth="1"/>
    <col min="3586" max="3586" width="12.5703125" style="648" customWidth="1"/>
    <col min="3587" max="3587" width="12.140625" style="648" customWidth="1"/>
    <col min="3588" max="3588" width="11.7109375" style="648" customWidth="1"/>
    <col min="3589" max="3589" width="11.28515625" style="648" customWidth="1"/>
    <col min="3590" max="3590" width="17.140625" style="648" customWidth="1"/>
    <col min="3591" max="3591" width="15.140625" style="648" customWidth="1"/>
    <col min="3592" max="3592" width="14.42578125" style="648" customWidth="1"/>
    <col min="3593" max="3593" width="14.85546875" style="648" customWidth="1"/>
    <col min="3594" max="3594" width="18.42578125" style="648" customWidth="1"/>
    <col min="3595" max="3595" width="17.28515625" style="648" customWidth="1"/>
    <col min="3596" max="3596" width="16.28515625" style="648" customWidth="1"/>
    <col min="3597" max="3840" width="8.85546875" style="648"/>
    <col min="3841" max="3841" width="8.140625" style="648" customWidth="1"/>
    <col min="3842" max="3842" width="12.5703125" style="648" customWidth="1"/>
    <col min="3843" max="3843" width="12.140625" style="648" customWidth="1"/>
    <col min="3844" max="3844" width="11.7109375" style="648" customWidth="1"/>
    <col min="3845" max="3845" width="11.28515625" style="648" customWidth="1"/>
    <col min="3846" max="3846" width="17.140625" style="648" customWidth="1"/>
    <col min="3847" max="3847" width="15.140625" style="648" customWidth="1"/>
    <col min="3848" max="3848" width="14.42578125" style="648" customWidth="1"/>
    <col min="3849" max="3849" width="14.85546875" style="648" customWidth="1"/>
    <col min="3850" max="3850" width="18.42578125" style="648" customWidth="1"/>
    <col min="3851" max="3851" width="17.28515625" style="648" customWidth="1"/>
    <col min="3852" max="3852" width="16.28515625" style="648" customWidth="1"/>
    <col min="3853" max="4096" width="8.85546875" style="648"/>
    <col min="4097" max="4097" width="8.140625" style="648" customWidth="1"/>
    <col min="4098" max="4098" width="12.5703125" style="648" customWidth="1"/>
    <col min="4099" max="4099" width="12.140625" style="648" customWidth="1"/>
    <col min="4100" max="4100" width="11.7109375" style="648" customWidth="1"/>
    <col min="4101" max="4101" width="11.28515625" style="648" customWidth="1"/>
    <col min="4102" max="4102" width="17.140625" style="648" customWidth="1"/>
    <col min="4103" max="4103" width="15.140625" style="648" customWidth="1"/>
    <col min="4104" max="4104" width="14.42578125" style="648" customWidth="1"/>
    <col min="4105" max="4105" width="14.85546875" style="648" customWidth="1"/>
    <col min="4106" max="4106" width="18.42578125" style="648" customWidth="1"/>
    <col min="4107" max="4107" width="17.28515625" style="648" customWidth="1"/>
    <col min="4108" max="4108" width="16.28515625" style="648" customWidth="1"/>
    <col min="4109" max="4352" width="8.85546875" style="648"/>
    <col min="4353" max="4353" width="8.140625" style="648" customWidth="1"/>
    <col min="4354" max="4354" width="12.5703125" style="648" customWidth="1"/>
    <col min="4355" max="4355" width="12.140625" style="648" customWidth="1"/>
    <col min="4356" max="4356" width="11.7109375" style="648" customWidth="1"/>
    <col min="4357" max="4357" width="11.28515625" style="648" customWidth="1"/>
    <col min="4358" max="4358" width="17.140625" style="648" customWidth="1"/>
    <col min="4359" max="4359" width="15.140625" style="648" customWidth="1"/>
    <col min="4360" max="4360" width="14.42578125" style="648" customWidth="1"/>
    <col min="4361" max="4361" width="14.85546875" style="648" customWidth="1"/>
    <col min="4362" max="4362" width="18.42578125" style="648" customWidth="1"/>
    <col min="4363" max="4363" width="17.28515625" style="648" customWidth="1"/>
    <col min="4364" max="4364" width="16.28515625" style="648" customWidth="1"/>
    <col min="4365" max="4608" width="8.85546875" style="648"/>
    <col min="4609" max="4609" width="8.140625" style="648" customWidth="1"/>
    <col min="4610" max="4610" width="12.5703125" style="648" customWidth="1"/>
    <col min="4611" max="4611" width="12.140625" style="648" customWidth="1"/>
    <col min="4612" max="4612" width="11.7109375" style="648" customWidth="1"/>
    <col min="4613" max="4613" width="11.28515625" style="648" customWidth="1"/>
    <col min="4614" max="4614" width="17.140625" style="648" customWidth="1"/>
    <col min="4615" max="4615" width="15.140625" style="648" customWidth="1"/>
    <col min="4616" max="4616" width="14.42578125" style="648" customWidth="1"/>
    <col min="4617" max="4617" width="14.85546875" style="648" customWidth="1"/>
    <col min="4618" max="4618" width="18.42578125" style="648" customWidth="1"/>
    <col min="4619" max="4619" width="17.28515625" style="648" customWidth="1"/>
    <col min="4620" max="4620" width="16.28515625" style="648" customWidth="1"/>
    <col min="4621" max="4864" width="8.85546875" style="648"/>
    <col min="4865" max="4865" width="8.140625" style="648" customWidth="1"/>
    <col min="4866" max="4866" width="12.5703125" style="648" customWidth="1"/>
    <col min="4867" max="4867" width="12.140625" style="648" customWidth="1"/>
    <col min="4868" max="4868" width="11.7109375" style="648" customWidth="1"/>
    <col min="4869" max="4869" width="11.28515625" style="648" customWidth="1"/>
    <col min="4870" max="4870" width="17.140625" style="648" customWidth="1"/>
    <col min="4871" max="4871" width="15.140625" style="648" customWidth="1"/>
    <col min="4872" max="4872" width="14.42578125" style="648" customWidth="1"/>
    <col min="4873" max="4873" width="14.85546875" style="648" customWidth="1"/>
    <col min="4874" max="4874" width="18.42578125" style="648" customWidth="1"/>
    <col min="4875" max="4875" width="17.28515625" style="648" customWidth="1"/>
    <col min="4876" max="4876" width="16.28515625" style="648" customWidth="1"/>
    <col min="4877" max="5120" width="8.85546875" style="648"/>
    <col min="5121" max="5121" width="8.140625" style="648" customWidth="1"/>
    <col min="5122" max="5122" width="12.5703125" style="648" customWidth="1"/>
    <col min="5123" max="5123" width="12.140625" style="648" customWidth="1"/>
    <col min="5124" max="5124" width="11.7109375" style="648" customWidth="1"/>
    <col min="5125" max="5125" width="11.28515625" style="648" customWidth="1"/>
    <col min="5126" max="5126" width="17.140625" style="648" customWidth="1"/>
    <col min="5127" max="5127" width="15.140625" style="648" customWidth="1"/>
    <col min="5128" max="5128" width="14.42578125" style="648" customWidth="1"/>
    <col min="5129" max="5129" width="14.85546875" style="648" customWidth="1"/>
    <col min="5130" max="5130" width="18.42578125" style="648" customWidth="1"/>
    <col min="5131" max="5131" width="17.28515625" style="648" customWidth="1"/>
    <col min="5132" max="5132" width="16.28515625" style="648" customWidth="1"/>
    <col min="5133" max="5376" width="8.85546875" style="648"/>
    <col min="5377" max="5377" width="8.140625" style="648" customWidth="1"/>
    <col min="5378" max="5378" width="12.5703125" style="648" customWidth="1"/>
    <col min="5379" max="5379" width="12.140625" style="648" customWidth="1"/>
    <col min="5380" max="5380" width="11.7109375" style="648" customWidth="1"/>
    <col min="5381" max="5381" width="11.28515625" style="648" customWidth="1"/>
    <col min="5382" max="5382" width="17.140625" style="648" customWidth="1"/>
    <col min="5383" max="5383" width="15.140625" style="648" customWidth="1"/>
    <col min="5384" max="5384" width="14.42578125" style="648" customWidth="1"/>
    <col min="5385" max="5385" width="14.85546875" style="648" customWidth="1"/>
    <col min="5386" max="5386" width="18.42578125" style="648" customWidth="1"/>
    <col min="5387" max="5387" width="17.28515625" style="648" customWidth="1"/>
    <col min="5388" max="5388" width="16.28515625" style="648" customWidth="1"/>
    <col min="5389" max="5632" width="8.85546875" style="648"/>
    <col min="5633" max="5633" width="8.140625" style="648" customWidth="1"/>
    <col min="5634" max="5634" width="12.5703125" style="648" customWidth="1"/>
    <col min="5635" max="5635" width="12.140625" style="648" customWidth="1"/>
    <col min="5636" max="5636" width="11.7109375" style="648" customWidth="1"/>
    <col min="5637" max="5637" width="11.28515625" style="648" customWidth="1"/>
    <col min="5638" max="5638" width="17.140625" style="648" customWidth="1"/>
    <col min="5639" max="5639" width="15.140625" style="648" customWidth="1"/>
    <col min="5640" max="5640" width="14.42578125" style="648" customWidth="1"/>
    <col min="5641" max="5641" width="14.85546875" style="648" customWidth="1"/>
    <col min="5642" max="5642" width="18.42578125" style="648" customWidth="1"/>
    <col min="5643" max="5643" width="17.28515625" style="648" customWidth="1"/>
    <col min="5644" max="5644" width="16.28515625" style="648" customWidth="1"/>
    <col min="5645" max="5888" width="8.85546875" style="648"/>
    <col min="5889" max="5889" width="8.140625" style="648" customWidth="1"/>
    <col min="5890" max="5890" width="12.5703125" style="648" customWidth="1"/>
    <col min="5891" max="5891" width="12.140625" style="648" customWidth="1"/>
    <col min="5892" max="5892" width="11.7109375" style="648" customWidth="1"/>
    <col min="5893" max="5893" width="11.28515625" style="648" customWidth="1"/>
    <col min="5894" max="5894" width="17.140625" style="648" customWidth="1"/>
    <col min="5895" max="5895" width="15.140625" style="648" customWidth="1"/>
    <col min="5896" max="5896" width="14.42578125" style="648" customWidth="1"/>
    <col min="5897" max="5897" width="14.85546875" style="648" customWidth="1"/>
    <col min="5898" max="5898" width="18.42578125" style="648" customWidth="1"/>
    <col min="5899" max="5899" width="17.28515625" style="648" customWidth="1"/>
    <col min="5900" max="5900" width="16.28515625" style="648" customWidth="1"/>
    <col min="5901" max="6144" width="8.85546875" style="648"/>
    <col min="6145" max="6145" width="8.140625" style="648" customWidth="1"/>
    <col min="6146" max="6146" width="12.5703125" style="648" customWidth="1"/>
    <col min="6147" max="6147" width="12.140625" style="648" customWidth="1"/>
    <col min="6148" max="6148" width="11.7109375" style="648" customWidth="1"/>
    <col min="6149" max="6149" width="11.28515625" style="648" customWidth="1"/>
    <col min="6150" max="6150" width="17.140625" style="648" customWidth="1"/>
    <col min="6151" max="6151" width="15.140625" style="648" customWidth="1"/>
    <col min="6152" max="6152" width="14.42578125" style="648" customWidth="1"/>
    <col min="6153" max="6153" width="14.85546875" style="648" customWidth="1"/>
    <col min="6154" max="6154" width="18.42578125" style="648" customWidth="1"/>
    <col min="6155" max="6155" width="17.28515625" style="648" customWidth="1"/>
    <col min="6156" max="6156" width="16.28515625" style="648" customWidth="1"/>
    <col min="6157" max="6400" width="8.85546875" style="648"/>
    <col min="6401" max="6401" width="8.140625" style="648" customWidth="1"/>
    <col min="6402" max="6402" width="12.5703125" style="648" customWidth="1"/>
    <col min="6403" max="6403" width="12.140625" style="648" customWidth="1"/>
    <col min="6404" max="6404" width="11.7109375" style="648" customWidth="1"/>
    <col min="6405" max="6405" width="11.28515625" style="648" customWidth="1"/>
    <col min="6406" max="6406" width="17.140625" style="648" customWidth="1"/>
    <col min="6407" max="6407" width="15.140625" style="648" customWidth="1"/>
    <col min="6408" max="6408" width="14.42578125" style="648" customWidth="1"/>
    <col min="6409" max="6409" width="14.85546875" style="648" customWidth="1"/>
    <col min="6410" max="6410" width="18.42578125" style="648" customWidth="1"/>
    <col min="6411" max="6411" width="17.28515625" style="648" customWidth="1"/>
    <col min="6412" max="6412" width="16.28515625" style="648" customWidth="1"/>
    <col min="6413" max="6656" width="8.85546875" style="648"/>
    <col min="6657" max="6657" width="8.140625" style="648" customWidth="1"/>
    <col min="6658" max="6658" width="12.5703125" style="648" customWidth="1"/>
    <col min="6659" max="6659" width="12.140625" style="648" customWidth="1"/>
    <col min="6660" max="6660" width="11.7109375" style="648" customWidth="1"/>
    <col min="6661" max="6661" width="11.28515625" style="648" customWidth="1"/>
    <col min="6662" max="6662" width="17.140625" style="648" customWidth="1"/>
    <col min="6663" max="6663" width="15.140625" style="648" customWidth="1"/>
    <col min="6664" max="6664" width="14.42578125" style="648" customWidth="1"/>
    <col min="6665" max="6665" width="14.85546875" style="648" customWidth="1"/>
    <col min="6666" max="6666" width="18.42578125" style="648" customWidth="1"/>
    <col min="6667" max="6667" width="17.28515625" style="648" customWidth="1"/>
    <col min="6668" max="6668" width="16.28515625" style="648" customWidth="1"/>
    <col min="6669" max="6912" width="8.85546875" style="648"/>
    <col min="6913" max="6913" width="8.140625" style="648" customWidth="1"/>
    <col min="6914" max="6914" width="12.5703125" style="648" customWidth="1"/>
    <col min="6915" max="6915" width="12.140625" style="648" customWidth="1"/>
    <col min="6916" max="6916" width="11.7109375" style="648" customWidth="1"/>
    <col min="6917" max="6917" width="11.28515625" style="648" customWidth="1"/>
    <col min="6918" max="6918" width="17.140625" style="648" customWidth="1"/>
    <col min="6919" max="6919" width="15.140625" style="648" customWidth="1"/>
    <col min="6920" max="6920" width="14.42578125" style="648" customWidth="1"/>
    <col min="6921" max="6921" width="14.85546875" style="648" customWidth="1"/>
    <col min="6922" max="6922" width="18.42578125" style="648" customWidth="1"/>
    <col min="6923" max="6923" width="17.28515625" style="648" customWidth="1"/>
    <col min="6924" max="6924" width="16.28515625" style="648" customWidth="1"/>
    <col min="6925" max="7168" width="8.85546875" style="648"/>
    <col min="7169" max="7169" width="8.140625" style="648" customWidth="1"/>
    <col min="7170" max="7170" width="12.5703125" style="648" customWidth="1"/>
    <col min="7171" max="7171" width="12.140625" style="648" customWidth="1"/>
    <col min="7172" max="7172" width="11.7109375" style="648" customWidth="1"/>
    <col min="7173" max="7173" width="11.28515625" style="648" customWidth="1"/>
    <col min="7174" max="7174" width="17.140625" style="648" customWidth="1"/>
    <col min="7175" max="7175" width="15.140625" style="648" customWidth="1"/>
    <col min="7176" max="7176" width="14.42578125" style="648" customWidth="1"/>
    <col min="7177" max="7177" width="14.85546875" style="648" customWidth="1"/>
    <col min="7178" max="7178" width="18.42578125" style="648" customWidth="1"/>
    <col min="7179" max="7179" width="17.28515625" style="648" customWidth="1"/>
    <col min="7180" max="7180" width="16.28515625" style="648" customWidth="1"/>
    <col min="7181" max="7424" width="8.85546875" style="648"/>
    <col min="7425" max="7425" width="8.140625" style="648" customWidth="1"/>
    <col min="7426" max="7426" width="12.5703125" style="648" customWidth="1"/>
    <col min="7427" max="7427" width="12.140625" style="648" customWidth="1"/>
    <col min="7428" max="7428" width="11.7109375" style="648" customWidth="1"/>
    <col min="7429" max="7429" width="11.28515625" style="648" customWidth="1"/>
    <col min="7430" max="7430" width="17.140625" style="648" customWidth="1"/>
    <col min="7431" max="7431" width="15.140625" style="648" customWidth="1"/>
    <col min="7432" max="7432" width="14.42578125" style="648" customWidth="1"/>
    <col min="7433" max="7433" width="14.85546875" style="648" customWidth="1"/>
    <col min="7434" max="7434" width="18.42578125" style="648" customWidth="1"/>
    <col min="7435" max="7435" width="17.28515625" style="648" customWidth="1"/>
    <col min="7436" max="7436" width="16.28515625" style="648" customWidth="1"/>
    <col min="7437" max="7680" width="8.85546875" style="648"/>
    <col min="7681" max="7681" width="8.140625" style="648" customWidth="1"/>
    <col min="7682" max="7682" width="12.5703125" style="648" customWidth="1"/>
    <col min="7683" max="7683" width="12.140625" style="648" customWidth="1"/>
    <col min="7684" max="7684" width="11.7109375" style="648" customWidth="1"/>
    <col min="7685" max="7685" width="11.28515625" style="648" customWidth="1"/>
    <col min="7686" max="7686" width="17.140625" style="648" customWidth="1"/>
    <col min="7687" max="7687" width="15.140625" style="648" customWidth="1"/>
    <col min="7688" max="7688" width="14.42578125" style="648" customWidth="1"/>
    <col min="7689" max="7689" width="14.85546875" style="648" customWidth="1"/>
    <col min="7690" max="7690" width="18.42578125" style="648" customWidth="1"/>
    <col min="7691" max="7691" width="17.28515625" style="648" customWidth="1"/>
    <col min="7692" max="7692" width="16.28515625" style="648" customWidth="1"/>
    <col min="7693" max="7936" width="8.85546875" style="648"/>
    <col min="7937" max="7937" width="8.140625" style="648" customWidth="1"/>
    <col min="7938" max="7938" width="12.5703125" style="648" customWidth="1"/>
    <col min="7939" max="7939" width="12.140625" style="648" customWidth="1"/>
    <col min="7940" max="7940" width="11.7109375" style="648" customWidth="1"/>
    <col min="7941" max="7941" width="11.28515625" style="648" customWidth="1"/>
    <col min="7942" max="7942" width="17.140625" style="648" customWidth="1"/>
    <col min="7943" max="7943" width="15.140625" style="648" customWidth="1"/>
    <col min="7944" max="7944" width="14.42578125" style="648" customWidth="1"/>
    <col min="7945" max="7945" width="14.85546875" style="648" customWidth="1"/>
    <col min="7946" max="7946" width="18.42578125" style="648" customWidth="1"/>
    <col min="7947" max="7947" width="17.28515625" style="648" customWidth="1"/>
    <col min="7948" max="7948" width="16.28515625" style="648" customWidth="1"/>
    <col min="7949" max="8192" width="8.85546875" style="648"/>
    <col min="8193" max="8193" width="8.140625" style="648" customWidth="1"/>
    <col min="8194" max="8194" width="12.5703125" style="648" customWidth="1"/>
    <col min="8195" max="8195" width="12.140625" style="648" customWidth="1"/>
    <col min="8196" max="8196" width="11.7109375" style="648" customWidth="1"/>
    <col min="8197" max="8197" width="11.28515625" style="648" customWidth="1"/>
    <col min="8198" max="8198" width="17.140625" style="648" customWidth="1"/>
    <col min="8199" max="8199" width="15.140625" style="648" customWidth="1"/>
    <col min="8200" max="8200" width="14.42578125" style="648" customWidth="1"/>
    <col min="8201" max="8201" width="14.85546875" style="648" customWidth="1"/>
    <col min="8202" max="8202" width="18.42578125" style="648" customWidth="1"/>
    <col min="8203" max="8203" width="17.28515625" style="648" customWidth="1"/>
    <col min="8204" max="8204" width="16.28515625" style="648" customWidth="1"/>
    <col min="8205" max="8448" width="8.85546875" style="648"/>
    <col min="8449" max="8449" width="8.140625" style="648" customWidth="1"/>
    <col min="8450" max="8450" width="12.5703125" style="648" customWidth="1"/>
    <col min="8451" max="8451" width="12.140625" style="648" customWidth="1"/>
    <col min="8452" max="8452" width="11.7109375" style="648" customWidth="1"/>
    <col min="8453" max="8453" width="11.28515625" style="648" customWidth="1"/>
    <col min="8454" max="8454" width="17.140625" style="648" customWidth="1"/>
    <col min="8455" max="8455" width="15.140625" style="648" customWidth="1"/>
    <col min="8456" max="8456" width="14.42578125" style="648" customWidth="1"/>
    <col min="8457" max="8457" width="14.85546875" style="648" customWidth="1"/>
    <col min="8458" max="8458" width="18.42578125" style="648" customWidth="1"/>
    <col min="8459" max="8459" width="17.28515625" style="648" customWidth="1"/>
    <col min="8460" max="8460" width="16.28515625" style="648" customWidth="1"/>
    <col min="8461" max="8704" width="8.85546875" style="648"/>
    <col min="8705" max="8705" width="8.140625" style="648" customWidth="1"/>
    <col min="8706" max="8706" width="12.5703125" style="648" customWidth="1"/>
    <col min="8707" max="8707" width="12.140625" style="648" customWidth="1"/>
    <col min="8708" max="8708" width="11.7109375" style="648" customWidth="1"/>
    <col min="8709" max="8709" width="11.28515625" style="648" customWidth="1"/>
    <col min="8710" max="8710" width="17.140625" style="648" customWidth="1"/>
    <col min="8711" max="8711" width="15.140625" style="648" customWidth="1"/>
    <col min="8712" max="8712" width="14.42578125" style="648" customWidth="1"/>
    <col min="8713" max="8713" width="14.85546875" style="648" customWidth="1"/>
    <col min="8714" max="8714" width="18.42578125" style="648" customWidth="1"/>
    <col min="8715" max="8715" width="17.28515625" style="648" customWidth="1"/>
    <col min="8716" max="8716" width="16.28515625" style="648" customWidth="1"/>
    <col min="8717" max="8960" width="8.85546875" style="648"/>
    <col min="8961" max="8961" width="8.140625" style="648" customWidth="1"/>
    <col min="8962" max="8962" width="12.5703125" style="648" customWidth="1"/>
    <col min="8963" max="8963" width="12.140625" style="648" customWidth="1"/>
    <col min="8964" max="8964" width="11.7109375" style="648" customWidth="1"/>
    <col min="8965" max="8965" width="11.28515625" style="648" customWidth="1"/>
    <col min="8966" max="8966" width="17.140625" style="648" customWidth="1"/>
    <col min="8967" max="8967" width="15.140625" style="648" customWidth="1"/>
    <col min="8968" max="8968" width="14.42578125" style="648" customWidth="1"/>
    <col min="8969" max="8969" width="14.85546875" style="648" customWidth="1"/>
    <col min="8970" max="8970" width="18.42578125" style="648" customWidth="1"/>
    <col min="8971" max="8971" width="17.28515625" style="648" customWidth="1"/>
    <col min="8972" max="8972" width="16.28515625" style="648" customWidth="1"/>
    <col min="8973" max="9216" width="8.85546875" style="648"/>
    <col min="9217" max="9217" width="8.140625" style="648" customWidth="1"/>
    <col min="9218" max="9218" width="12.5703125" style="648" customWidth="1"/>
    <col min="9219" max="9219" width="12.140625" style="648" customWidth="1"/>
    <col min="9220" max="9220" width="11.7109375" style="648" customWidth="1"/>
    <col min="9221" max="9221" width="11.28515625" style="648" customWidth="1"/>
    <col min="9222" max="9222" width="17.140625" style="648" customWidth="1"/>
    <col min="9223" max="9223" width="15.140625" style="648" customWidth="1"/>
    <col min="9224" max="9224" width="14.42578125" style="648" customWidth="1"/>
    <col min="9225" max="9225" width="14.85546875" style="648" customWidth="1"/>
    <col min="9226" max="9226" width="18.42578125" style="648" customWidth="1"/>
    <col min="9227" max="9227" width="17.28515625" style="648" customWidth="1"/>
    <col min="9228" max="9228" width="16.28515625" style="648" customWidth="1"/>
    <col min="9229" max="9472" width="8.85546875" style="648"/>
    <col min="9473" max="9473" width="8.140625" style="648" customWidth="1"/>
    <col min="9474" max="9474" width="12.5703125" style="648" customWidth="1"/>
    <col min="9475" max="9475" width="12.140625" style="648" customWidth="1"/>
    <col min="9476" max="9476" width="11.7109375" style="648" customWidth="1"/>
    <col min="9477" max="9477" width="11.28515625" style="648" customWidth="1"/>
    <col min="9478" max="9478" width="17.140625" style="648" customWidth="1"/>
    <col min="9479" max="9479" width="15.140625" style="648" customWidth="1"/>
    <col min="9480" max="9480" width="14.42578125" style="648" customWidth="1"/>
    <col min="9481" max="9481" width="14.85546875" style="648" customWidth="1"/>
    <col min="9482" max="9482" width="18.42578125" style="648" customWidth="1"/>
    <col min="9483" max="9483" width="17.28515625" style="648" customWidth="1"/>
    <col min="9484" max="9484" width="16.28515625" style="648" customWidth="1"/>
    <col min="9485" max="9728" width="8.85546875" style="648"/>
    <col min="9729" max="9729" width="8.140625" style="648" customWidth="1"/>
    <col min="9730" max="9730" width="12.5703125" style="648" customWidth="1"/>
    <col min="9731" max="9731" width="12.140625" style="648" customWidth="1"/>
    <col min="9732" max="9732" width="11.7109375" style="648" customWidth="1"/>
    <col min="9733" max="9733" width="11.28515625" style="648" customWidth="1"/>
    <col min="9734" max="9734" width="17.140625" style="648" customWidth="1"/>
    <col min="9735" max="9735" width="15.140625" style="648" customWidth="1"/>
    <col min="9736" max="9736" width="14.42578125" style="648" customWidth="1"/>
    <col min="9737" max="9737" width="14.85546875" style="648" customWidth="1"/>
    <col min="9738" max="9738" width="18.42578125" style="648" customWidth="1"/>
    <col min="9739" max="9739" width="17.28515625" style="648" customWidth="1"/>
    <col min="9740" max="9740" width="16.28515625" style="648" customWidth="1"/>
    <col min="9741" max="9984" width="8.85546875" style="648"/>
    <col min="9985" max="9985" width="8.140625" style="648" customWidth="1"/>
    <col min="9986" max="9986" width="12.5703125" style="648" customWidth="1"/>
    <col min="9987" max="9987" width="12.140625" style="648" customWidth="1"/>
    <col min="9988" max="9988" width="11.7109375" style="648" customWidth="1"/>
    <col min="9989" max="9989" width="11.28515625" style="648" customWidth="1"/>
    <col min="9990" max="9990" width="17.140625" style="648" customWidth="1"/>
    <col min="9991" max="9991" width="15.140625" style="648" customWidth="1"/>
    <col min="9992" max="9992" width="14.42578125" style="648" customWidth="1"/>
    <col min="9993" max="9993" width="14.85546875" style="648" customWidth="1"/>
    <col min="9994" max="9994" width="18.42578125" style="648" customWidth="1"/>
    <col min="9995" max="9995" width="17.28515625" style="648" customWidth="1"/>
    <col min="9996" max="9996" width="16.28515625" style="648" customWidth="1"/>
    <col min="9997" max="10240" width="8.85546875" style="648"/>
    <col min="10241" max="10241" width="8.140625" style="648" customWidth="1"/>
    <col min="10242" max="10242" width="12.5703125" style="648" customWidth="1"/>
    <col min="10243" max="10243" width="12.140625" style="648" customWidth="1"/>
    <col min="10244" max="10244" width="11.7109375" style="648" customWidth="1"/>
    <col min="10245" max="10245" width="11.28515625" style="648" customWidth="1"/>
    <col min="10246" max="10246" width="17.140625" style="648" customWidth="1"/>
    <col min="10247" max="10247" width="15.140625" style="648" customWidth="1"/>
    <col min="10248" max="10248" width="14.42578125" style="648" customWidth="1"/>
    <col min="10249" max="10249" width="14.85546875" style="648" customWidth="1"/>
    <col min="10250" max="10250" width="18.42578125" style="648" customWidth="1"/>
    <col min="10251" max="10251" width="17.28515625" style="648" customWidth="1"/>
    <col min="10252" max="10252" width="16.28515625" style="648" customWidth="1"/>
    <col min="10253" max="10496" width="8.85546875" style="648"/>
    <col min="10497" max="10497" width="8.140625" style="648" customWidth="1"/>
    <col min="10498" max="10498" width="12.5703125" style="648" customWidth="1"/>
    <col min="10499" max="10499" width="12.140625" style="648" customWidth="1"/>
    <col min="10500" max="10500" width="11.7109375" style="648" customWidth="1"/>
    <col min="10501" max="10501" width="11.28515625" style="648" customWidth="1"/>
    <col min="10502" max="10502" width="17.140625" style="648" customWidth="1"/>
    <col min="10503" max="10503" width="15.140625" style="648" customWidth="1"/>
    <col min="10504" max="10504" width="14.42578125" style="648" customWidth="1"/>
    <col min="10505" max="10505" width="14.85546875" style="648" customWidth="1"/>
    <col min="10506" max="10506" width="18.42578125" style="648" customWidth="1"/>
    <col min="10507" max="10507" width="17.28515625" style="648" customWidth="1"/>
    <col min="10508" max="10508" width="16.28515625" style="648" customWidth="1"/>
    <col min="10509" max="10752" width="8.85546875" style="648"/>
    <col min="10753" max="10753" width="8.140625" style="648" customWidth="1"/>
    <col min="10754" max="10754" width="12.5703125" style="648" customWidth="1"/>
    <col min="10755" max="10755" width="12.140625" style="648" customWidth="1"/>
    <col min="10756" max="10756" width="11.7109375" style="648" customWidth="1"/>
    <col min="10757" max="10757" width="11.28515625" style="648" customWidth="1"/>
    <col min="10758" max="10758" width="17.140625" style="648" customWidth="1"/>
    <col min="10759" max="10759" width="15.140625" style="648" customWidth="1"/>
    <col min="10760" max="10760" width="14.42578125" style="648" customWidth="1"/>
    <col min="10761" max="10761" width="14.85546875" style="648" customWidth="1"/>
    <col min="10762" max="10762" width="18.42578125" style="648" customWidth="1"/>
    <col min="10763" max="10763" width="17.28515625" style="648" customWidth="1"/>
    <col min="10764" max="10764" width="16.28515625" style="648" customWidth="1"/>
    <col min="10765" max="11008" width="8.85546875" style="648"/>
    <col min="11009" max="11009" width="8.140625" style="648" customWidth="1"/>
    <col min="11010" max="11010" width="12.5703125" style="648" customWidth="1"/>
    <col min="11011" max="11011" width="12.140625" style="648" customWidth="1"/>
    <col min="11012" max="11012" width="11.7109375" style="648" customWidth="1"/>
    <col min="11013" max="11013" width="11.28515625" style="648" customWidth="1"/>
    <col min="11014" max="11014" width="17.140625" style="648" customWidth="1"/>
    <col min="11015" max="11015" width="15.140625" style="648" customWidth="1"/>
    <col min="11016" max="11016" width="14.42578125" style="648" customWidth="1"/>
    <col min="11017" max="11017" width="14.85546875" style="648" customWidth="1"/>
    <col min="11018" max="11018" width="18.42578125" style="648" customWidth="1"/>
    <col min="11019" max="11019" width="17.28515625" style="648" customWidth="1"/>
    <col min="11020" max="11020" width="16.28515625" style="648" customWidth="1"/>
    <col min="11021" max="11264" width="8.85546875" style="648"/>
    <col min="11265" max="11265" width="8.140625" style="648" customWidth="1"/>
    <col min="11266" max="11266" width="12.5703125" style="648" customWidth="1"/>
    <col min="11267" max="11267" width="12.140625" style="648" customWidth="1"/>
    <col min="11268" max="11268" width="11.7109375" style="648" customWidth="1"/>
    <col min="11269" max="11269" width="11.28515625" style="648" customWidth="1"/>
    <col min="11270" max="11270" width="17.140625" style="648" customWidth="1"/>
    <col min="11271" max="11271" width="15.140625" style="648" customWidth="1"/>
    <col min="11272" max="11272" width="14.42578125" style="648" customWidth="1"/>
    <col min="11273" max="11273" width="14.85546875" style="648" customWidth="1"/>
    <col min="11274" max="11274" width="18.42578125" style="648" customWidth="1"/>
    <col min="11275" max="11275" width="17.28515625" style="648" customWidth="1"/>
    <col min="11276" max="11276" width="16.28515625" style="648" customWidth="1"/>
    <col min="11277" max="11520" width="8.85546875" style="648"/>
    <col min="11521" max="11521" width="8.140625" style="648" customWidth="1"/>
    <col min="11522" max="11522" width="12.5703125" style="648" customWidth="1"/>
    <col min="11523" max="11523" width="12.140625" style="648" customWidth="1"/>
    <col min="11524" max="11524" width="11.7109375" style="648" customWidth="1"/>
    <col min="11525" max="11525" width="11.28515625" style="648" customWidth="1"/>
    <col min="11526" max="11526" width="17.140625" style="648" customWidth="1"/>
    <col min="11527" max="11527" width="15.140625" style="648" customWidth="1"/>
    <col min="11528" max="11528" width="14.42578125" style="648" customWidth="1"/>
    <col min="11529" max="11529" width="14.85546875" style="648" customWidth="1"/>
    <col min="11530" max="11530" width="18.42578125" style="648" customWidth="1"/>
    <col min="11531" max="11531" width="17.28515625" style="648" customWidth="1"/>
    <col min="11532" max="11532" width="16.28515625" style="648" customWidth="1"/>
    <col min="11533" max="11776" width="8.85546875" style="648"/>
    <col min="11777" max="11777" width="8.140625" style="648" customWidth="1"/>
    <col min="11778" max="11778" width="12.5703125" style="648" customWidth="1"/>
    <col min="11779" max="11779" width="12.140625" style="648" customWidth="1"/>
    <col min="11780" max="11780" width="11.7109375" style="648" customWidth="1"/>
    <col min="11781" max="11781" width="11.28515625" style="648" customWidth="1"/>
    <col min="11782" max="11782" width="17.140625" style="648" customWidth="1"/>
    <col min="11783" max="11783" width="15.140625" style="648" customWidth="1"/>
    <col min="11784" max="11784" width="14.42578125" style="648" customWidth="1"/>
    <col min="11785" max="11785" width="14.85546875" style="648" customWidth="1"/>
    <col min="11786" max="11786" width="18.42578125" style="648" customWidth="1"/>
    <col min="11787" max="11787" width="17.28515625" style="648" customWidth="1"/>
    <col min="11788" max="11788" width="16.28515625" style="648" customWidth="1"/>
    <col min="11789" max="12032" width="8.85546875" style="648"/>
    <col min="12033" max="12033" width="8.140625" style="648" customWidth="1"/>
    <col min="12034" max="12034" width="12.5703125" style="648" customWidth="1"/>
    <col min="12035" max="12035" width="12.140625" style="648" customWidth="1"/>
    <col min="12036" max="12036" width="11.7109375" style="648" customWidth="1"/>
    <col min="12037" max="12037" width="11.28515625" style="648" customWidth="1"/>
    <col min="12038" max="12038" width="17.140625" style="648" customWidth="1"/>
    <col min="12039" max="12039" width="15.140625" style="648" customWidth="1"/>
    <col min="12040" max="12040" width="14.42578125" style="648" customWidth="1"/>
    <col min="12041" max="12041" width="14.85546875" style="648" customWidth="1"/>
    <col min="12042" max="12042" width="18.42578125" style="648" customWidth="1"/>
    <col min="12043" max="12043" width="17.28515625" style="648" customWidth="1"/>
    <col min="12044" max="12044" width="16.28515625" style="648" customWidth="1"/>
    <col min="12045" max="12288" width="8.85546875" style="648"/>
    <col min="12289" max="12289" width="8.140625" style="648" customWidth="1"/>
    <col min="12290" max="12290" width="12.5703125" style="648" customWidth="1"/>
    <col min="12291" max="12291" width="12.140625" style="648" customWidth="1"/>
    <col min="12292" max="12292" width="11.7109375" style="648" customWidth="1"/>
    <col min="12293" max="12293" width="11.28515625" style="648" customWidth="1"/>
    <col min="12294" max="12294" width="17.140625" style="648" customWidth="1"/>
    <col min="12295" max="12295" width="15.140625" style="648" customWidth="1"/>
    <col min="12296" max="12296" width="14.42578125" style="648" customWidth="1"/>
    <col min="12297" max="12297" width="14.85546875" style="648" customWidth="1"/>
    <col min="12298" max="12298" width="18.42578125" style="648" customWidth="1"/>
    <col min="12299" max="12299" width="17.28515625" style="648" customWidth="1"/>
    <col min="12300" max="12300" width="16.28515625" style="648" customWidth="1"/>
    <col min="12301" max="12544" width="8.85546875" style="648"/>
    <col min="12545" max="12545" width="8.140625" style="648" customWidth="1"/>
    <col min="12546" max="12546" width="12.5703125" style="648" customWidth="1"/>
    <col min="12547" max="12547" width="12.140625" style="648" customWidth="1"/>
    <col min="12548" max="12548" width="11.7109375" style="648" customWidth="1"/>
    <col min="12549" max="12549" width="11.28515625" style="648" customWidth="1"/>
    <col min="12550" max="12550" width="17.140625" style="648" customWidth="1"/>
    <col min="12551" max="12551" width="15.140625" style="648" customWidth="1"/>
    <col min="12552" max="12552" width="14.42578125" style="648" customWidth="1"/>
    <col min="12553" max="12553" width="14.85546875" style="648" customWidth="1"/>
    <col min="12554" max="12554" width="18.42578125" style="648" customWidth="1"/>
    <col min="12555" max="12555" width="17.28515625" style="648" customWidth="1"/>
    <col min="12556" max="12556" width="16.28515625" style="648" customWidth="1"/>
    <col min="12557" max="12800" width="8.85546875" style="648"/>
    <col min="12801" max="12801" width="8.140625" style="648" customWidth="1"/>
    <col min="12802" max="12802" width="12.5703125" style="648" customWidth="1"/>
    <col min="12803" max="12803" width="12.140625" style="648" customWidth="1"/>
    <col min="12804" max="12804" width="11.7109375" style="648" customWidth="1"/>
    <col min="12805" max="12805" width="11.28515625" style="648" customWidth="1"/>
    <col min="12806" max="12806" width="17.140625" style="648" customWidth="1"/>
    <col min="12807" max="12807" width="15.140625" style="648" customWidth="1"/>
    <col min="12808" max="12808" width="14.42578125" style="648" customWidth="1"/>
    <col min="12809" max="12809" width="14.85546875" style="648" customWidth="1"/>
    <col min="12810" max="12810" width="18.42578125" style="648" customWidth="1"/>
    <col min="12811" max="12811" width="17.28515625" style="648" customWidth="1"/>
    <col min="12812" max="12812" width="16.28515625" style="648" customWidth="1"/>
    <col min="12813" max="13056" width="8.85546875" style="648"/>
    <col min="13057" max="13057" width="8.140625" style="648" customWidth="1"/>
    <col min="13058" max="13058" width="12.5703125" style="648" customWidth="1"/>
    <col min="13059" max="13059" width="12.140625" style="648" customWidth="1"/>
    <col min="13060" max="13060" width="11.7109375" style="648" customWidth="1"/>
    <col min="13061" max="13061" width="11.28515625" style="648" customWidth="1"/>
    <col min="13062" max="13062" width="17.140625" style="648" customWidth="1"/>
    <col min="13063" max="13063" width="15.140625" style="648" customWidth="1"/>
    <col min="13064" max="13064" width="14.42578125" style="648" customWidth="1"/>
    <col min="13065" max="13065" width="14.85546875" style="648" customWidth="1"/>
    <col min="13066" max="13066" width="18.42578125" style="648" customWidth="1"/>
    <col min="13067" max="13067" width="17.28515625" style="648" customWidth="1"/>
    <col min="13068" max="13068" width="16.28515625" style="648" customWidth="1"/>
    <col min="13069" max="13312" width="8.85546875" style="648"/>
    <col min="13313" max="13313" width="8.140625" style="648" customWidth="1"/>
    <col min="13314" max="13314" width="12.5703125" style="648" customWidth="1"/>
    <col min="13315" max="13315" width="12.140625" style="648" customWidth="1"/>
    <col min="13316" max="13316" width="11.7109375" style="648" customWidth="1"/>
    <col min="13317" max="13317" width="11.28515625" style="648" customWidth="1"/>
    <col min="13318" max="13318" width="17.140625" style="648" customWidth="1"/>
    <col min="13319" max="13319" width="15.140625" style="648" customWidth="1"/>
    <col min="13320" max="13320" width="14.42578125" style="648" customWidth="1"/>
    <col min="13321" max="13321" width="14.85546875" style="648" customWidth="1"/>
    <col min="13322" max="13322" width="18.42578125" style="648" customWidth="1"/>
    <col min="13323" max="13323" width="17.28515625" style="648" customWidth="1"/>
    <col min="13324" max="13324" width="16.28515625" style="648" customWidth="1"/>
    <col min="13325" max="13568" width="8.85546875" style="648"/>
    <col min="13569" max="13569" width="8.140625" style="648" customWidth="1"/>
    <col min="13570" max="13570" width="12.5703125" style="648" customWidth="1"/>
    <col min="13571" max="13571" width="12.140625" style="648" customWidth="1"/>
    <col min="13572" max="13572" width="11.7109375" style="648" customWidth="1"/>
    <col min="13573" max="13573" width="11.28515625" style="648" customWidth="1"/>
    <col min="13574" max="13574" width="17.140625" style="648" customWidth="1"/>
    <col min="13575" max="13575" width="15.140625" style="648" customWidth="1"/>
    <col min="13576" max="13576" width="14.42578125" style="648" customWidth="1"/>
    <col min="13577" max="13577" width="14.85546875" style="648" customWidth="1"/>
    <col min="13578" max="13578" width="18.42578125" style="648" customWidth="1"/>
    <col min="13579" max="13579" width="17.28515625" style="648" customWidth="1"/>
    <col min="13580" max="13580" width="16.28515625" style="648" customWidth="1"/>
    <col min="13581" max="13824" width="8.85546875" style="648"/>
    <col min="13825" max="13825" width="8.140625" style="648" customWidth="1"/>
    <col min="13826" max="13826" width="12.5703125" style="648" customWidth="1"/>
    <col min="13827" max="13827" width="12.140625" style="648" customWidth="1"/>
    <col min="13828" max="13828" width="11.7109375" style="648" customWidth="1"/>
    <col min="13829" max="13829" width="11.28515625" style="648" customWidth="1"/>
    <col min="13830" max="13830" width="17.140625" style="648" customWidth="1"/>
    <col min="13831" max="13831" width="15.140625" style="648" customWidth="1"/>
    <col min="13832" max="13832" width="14.42578125" style="648" customWidth="1"/>
    <col min="13833" max="13833" width="14.85546875" style="648" customWidth="1"/>
    <col min="13834" max="13834" width="18.42578125" style="648" customWidth="1"/>
    <col min="13835" max="13835" width="17.28515625" style="648" customWidth="1"/>
    <col min="13836" max="13836" width="16.28515625" style="648" customWidth="1"/>
    <col min="13837" max="14080" width="8.85546875" style="648"/>
    <col min="14081" max="14081" width="8.140625" style="648" customWidth="1"/>
    <col min="14082" max="14082" width="12.5703125" style="648" customWidth="1"/>
    <col min="14083" max="14083" width="12.140625" style="648" customWidth="1"/>
    <col min="14084" max="14084" width="11.7109375" style="648" customWidth="1"/>
    <col min="14085" max="14085" width="11.28515625" style="648" customWidth="1"/>
    <col min="14086" max="14086" width="17.140625" style="648" customWidth="1"/>
    <col min="14087" max="14087" width="15.140625" style="648" customWidth="1"/>
    <col min="14088" max="14088" width="14.42578125" style="648" customWidth="1"/>
    <col min="14089" max="14089" width="14.85546875" style="648" customWidth="1"/>
    <col min="14090" max="14090" width="18.42578125" style="648" customWidth="1"/>
    <col min="14091" max="14091" width="17.28515625" style="648" customWidth="1"/>
    <col min="14092" max="14092" width="16.28515625" style="648" customWidth="1"/>
    <col min="14093" max="14336" width="8.85546875" style="648"/>
    <col min="14337" max="14337" width="8.140625" style="648" customWidth="1"/>
    <col min="14338" max="14338" width="12.5703125" style="648" customWidth="1"/>
    <col min="14339" max="14339" width="12.140625" style="648" customWidth="1"/>
    <col min="14340" max="14340" width="11.7109375" style="648" customWidth="1"/>
    <col min="14341" max="14341" width="11.28515625" style="648" customWidth="1"/>
    <col min="14342" max="14342" width="17.140625" style="648" customWidth="1"/>
    <col min="14343" max="14343" width="15.140625" style="648" customWidth="1"/>
    <col min="14344" max="14344" width="14.42578125" style="648" customWidth="1"/>
    <col min="14345" max="14345" width="14.85546875" style="648" customWidth="1"/>
    <col min="14346" max="14346" width="18.42578125" style="648" customWidth="1"/>
    <col min="14347" max="14347" width="17.28515625" style="648" customWidth="1"/>
    <col min="14348" max="14348" width="16.28515625" style="648" customWidth="1"/>
    <col min="14349" max="14592" width="8.85546875" style="648"/>
    <col min="14593" max="14593" width="8.140625" style="648" customWidth="1"/>
    <col min="14594" max="14594" width="12.5703125" style="648" customWidth="1"/>
    <col min="14595" max="14595" width="12.140625" style="648" customWidth="1"/>
    <col min="14596" max="14596" width="11.7109375" style="648" customWidth="1"/>
    <col min="14597" max="14597" width="11.28515625" style="648" customWidth="1"/>
    <col min="14598" max="14598" width="17.140625" style="648" customWidth="1"/>
    <col min="14599" max="14599" width="15.140625" style="648" customWidth="1"/>
    <col min="14600" max="14600" width="14.42578125" style="648" customWidth="1"/>
    <col min="14601" max="14601" width="14.85546875" style="648" customWidth="1"/>
    <col min="14602" max="14602" width="18.42578125" style="648" customWidth="1"/>
    <col min="14603" max="14603" width="17.28515625" style="648" customWidth="1"/>
    <col min="14604" max="14604" width="16.28515625" style="648" customWidth="1"/>
    <col min="14605" max="14848" width="8.85546875" style="648"/>
    <col min="14849" max="14849" width="8.140625" style="648" customWidth="1"/>
    <col min="14850" max="14850" width="12.5703125" style="648" customWidth="1"/>
    <col min="14851" max="14851" width="12.140625" style="648" customWidth="1"/>
    <col min="14852" max="14852" width="11.7109375" style="648" customWidth="1"/>
    <col min="14853" max="14853" width="11.28515625" style="648" customWidth="1"/>
    <col min="14854" max="14854" width="17.140625" style="648" customWidth="1"/>
    <col min="14855" max="14855" width="15.140625" style="648" customWidth="1"/>
    <col min="14856" max="14856" width="14.42578125" style="648" customWidth="1"/>
    <col min="14857" max="14857" width="14.85546875" style="648" customWidth="1"/>
    <col min="14858" max="14858" width="18.42578125" style="648" customWidth="1"/>
    <col min="14859" max="14859" width="17.28515625" style="648" customWidth="1"/>
    <col min="14860" max="14860" width="16.28515625" style="648" customWidth="1"/>
    <col min="14861" max="15104" width="8.85546875" style="648"/>
    <col min="15105" max="15105" width="8.140625" style="648" customWidth="1"/>
    <col min="15106" max="15106" width="12.5703125" style="648" customWidth="1"/>
    <col min="15107" max="15107" width="12.140625" style="648" customWidth="1"/>
    <col min="15108" max="15108" width="11.7109375" style="648" customWidth="1"/>
    <col min="15109" max="15109" width="11.28515625" style="648" customWidth="1"/>
    <col min="15110" max="15110" width="17.140625" style="648" customWidth="1"/>
    <col min="15111" max="15111" width="15.140625" style="648" customWidth="1"/>
    <col min="15112" max="15112" width="14.42578125" style="648" customWidth="1"/>
    <col min="15113" max="15113" width="14.85546875" style="648" customWidth="1"/>
    <col min="15114" max="15114" width="18.42578125" style="648" customWidth="1"/>
    <col min="15115" max="15115" width="17.28515625" style="648" customWidth="1"/>
    <col min="15116" max="15116" width="16.28515625" style="648" customWidth="1"/>
    <col min="15117" max="15360" width="8.85546875" style="648"/>
    <col min="15361" max="15361" width="8.140625" style="648" customWidth="1"/>
    <col min="15362" max="15362" width="12.5703125" style="648" customWidth="1"/>
    <col min="15363" max="15363" width="12.140625" style="648" customWidth="1"/>
    <col min="15364" max="15364" width="11.7109375" style="648" customWidth="1"/>
    <col min="15365" max="15365" width="11.28515625" style="648" customWidth="1"/>
    <col min="15366" max="15366" width="17.140625" style="648" customWidth="1"/>
    <col min="15367" max="15367" width="15.140625" style="648" customWidth="1"/>
    <col min="15368" max="15368" width="14.42578125" style="648" customWidth="1"/>
    <col min="15369" max="15369" width="14.85546875" style="648" customWidth="1"/>
    <col min="15370" max="15370" width="18.42578125" style="648" customWidth="1"/>
    <col min="15371" max="15371" width="17.28515625" style="648" customWidth="1"/>
    <col min="15372" max="15372" width="16.28515625" style="648" customWidth="1"/>
    <col min="15373" max="15616" width="8.85546875" style="648"/>
    <col min="15617" max="15617" width="8.140625" style="648" customWidth="1"/>
    <col min="15618" max="15618" width="12.5703125" style="648" customWidth="1"/>
    <col min="15619" max="15619" width="12.140625" style="648" customWidth="1"/>
    <col min="15620" max="15620" width="11.7109375" style="648" customWidth="1"/>
    <col min="15621" max="15621" width="11.28515625" style="648" customWidth="1"/>
    <col min="15622" max="15622" width="17.140625" style="648" customWidth="1"/>
    <col min="15623" max="15623" width="15.140625" style="648" customWidth="1"/>
    <col min="15624" max="15624" width="14.42578125" style="648" customWidth="1"/>
    <col min="15625" max="15625" width="14.85546875" style="648" customWidth="1"/>
    <col min="15626" max="15626" width="18.42578125" style="648" customWidth="1"/>
    <col min="15627" max="15627" width="17.28515625" style="648" customWidth="1"/>
    <col min="15628" max="15628" width="16.28515625" style="648" customWidth="1"/>
    <col min="15629" max="15872" width="8.85546875" style="648"/>
    <col min="15873" max="15873" width="8.140625" style="648" customWidth="1"/>
    <col min="15874" max="15874" width="12.5703125" style="648" customWidth="1"/>
    <col min="15875" max="15875" width="12.140625" style="648" customWidth="1"/>
    <col min="15876" max="15876" width="11.7109375" style="648" customWidth="1"/>
    <col min="15877" max="15877" width="11.28515625" style="648" customWidth="1"/>
    <col min="15878" max="15878" width="17.140625" style="648" customWidth="1"/>
    <col min="15879" max="15879" width="15.140625" style="648" customWidth="1"/>
    <col min="15880" max="15880" width="14.42578125" style="648" customWidth="1"/>
    <col min="15881" max="15881" width="14.85546875" style="648" customWidth="1"/>
    <col min="15882" max="15882" width="18.42578125" style="648" customWidth="1"/>
    <col min="15883" max="15883" width="17.28515625" style="648" customWidth="1"/>
    <col min="15884" max="15884" width="16.28515625" style="648" customWidth="1"/>
    <col min="15885" max="16128" width="8.85546875" style="648"/>
    <col min="16129" max="16129" width="8.140625" style="648" customWidth="1"/>
    <col min="16130" max="16130" width="12.5703125" style="648" customWidth="1"/>
    <col min="16131" max="16131" width="12.140625" style="648" customWidth="1"/>
    <col min="16132" max="16132" width="11.7109375" style="648" customWidth="1"/>
    <col min="16133" max="16133" width="11.28515625" style="648" customWidth="1"/>
    <col min="16134" max="16134" width="17.140625" style="648" customWidth="1"/>
    <col min="16135" max="16135" width="15.140625" style="648" customWidth="1"/>
    <col min="16136" max="16136" width="14.42578125" style="648" customWidth="1"/>
    <col min="16137" max="16137" width="14.85546875" style="648" customWidth="1"/>
    <col min="16138" max="16138" width="18.42578125" style="648" customWidth="1"/>
    <col min="16139" max="16139" width="17.28515625" style="648" customWidth="1"/>
    <col min="16140" max="16140" width="16.28515625" style="648" customWidth="1"/>
    <col min="16141" max="16384" width="8.85546875" style="648"/>
  </cols>
  <sheetData>
    <row r="1" spans="1:19" ht="15">
      <c r="B1" s="285"/>
      <c r="C1" s="285"/>
      <c r="D1" s="285"/>
      <c r="E1" s="285"/>
      <c r="F1" s="458"/>
      <c r="G1" s="458"/>
      <c r="H1" s="285"/>
      <c r="J1" s="480"/>
      <c r="K1" s="1236" t="s">
        <v>341</v>
      </c>
      <c r="L1" s="1236"/>
    </row>
    <row r="2" spans="1:19" ht="15.75">
      <c r="B2" s="1149" t="s">
        <v>0</v>
      </c>
      <c r="C2" s="1149"/>
      <c r="D2" s="1149"/>
      <c r="E2" s="1149"/>
      <c r="F2" s="1149"/>
      <c r="G2" s="1149"/>
      <c r="H2" s="1149"/>
      <c r="I2" s="1149"/>
      <c r="J2" s="1149"/>
    </row>
    <row r="3" spans="1:19" ht="20.25">
      <c r="B3" s="1209" t="s">
        <v>507</v>
      </c>
      <c r="C3" s="1209"/>
      <c r="D3" s="1209"/>
      <c r="E3" s="1209"/>
      <c r="F3" s="1209"/>
      <c r="G3" s="1209"/>
      <c r="H3" s="1209"/>
      <c r="I3" s="1209"/>
      <c r="J3" s="1209"/>
    </row>
    <row r="4" spans="1:19" ht="20.25">
      <c r="B4" s="471"/>
      <c r="C4" s="471"/>
      <c r="D4" s="471"/>
      <c r="E4" s="471"/>
      <c r="F4" s="471"/>
      <c r="G4" s="471"/>
      <c r="H4" s="471"/>
      <c r="I4" s="471"/>
      <c r="J4" s="471"/>
    </row>
    <row r="5" spans="1:19" ht="15.6" customHeight="1">
      <c r="B5" s="1665" t="s">
        <v>780</v>
      </c>
      <c r="C5" s="1665"/>
      <c r="D5" s="1665"/>
      <c r="E5" s="1665"/>
      <c r="F5" s="1665"/>
      <c r="G5" s="1665"/>
      <c r="H5" s="1665"/>
      <c r="I5" s="1665"/>
      <c r="J5" s="1665"/>
      <c r="K5" s="1665"/>
      <c r="L5" s="1665"/>
    </row>
    <row r="6" spans="1:19">
      <c r="A6" s="1151" t="s">
        <v>96</v>
      </c>
      <c r="B6" s="1151"/>
      <c r="C6" s="460"/>
    </row>
    <row r="7" spans="1:19" ht="15" customHeight="1">
      <c r="A7" s="1657" t="s">
        <v>63</v>
      </c>
      <c r="B7" s="1631" t="s">
        <v>2</v>
      </c>
      <c r="C7" s="1661" t="s">
        <v>16</v>
      </c>
      <c r="D7" s="1661"/>
      <c r="E7" s="1661"/>
      <c r="F7" s="1661"/>
      <c r="G7" s="1662" t="s">
        <v>17</v>
      </c>
      <c r="H7" s="1663"/>
      <c r="I7" s="1663"/>
      <c r="J7" s="1664"/>
      <c r="K7" s="1631" t="s">
        <v>254</v>
      </c>
      <c r="L7" s="1633" t="s">
        <v>431</v>
      </c>
    </row>
    <row r="8" spans="1:19" ht="31.15" customHeight="1">
      <c r="A8" s="1658"/>
      <c r="B8" s="1660"/>
      <c r="C8" s="1633" t="s">
        <v>153</v>
      </c>
      <c r="D8" s="1631" t="s">
        <v>295</v>
      </c>
      <c r="E8" s="1654" t="s">
        <v>60</v>
      </c>
      <c r="F8" s="1637"/>
      <c r="G8" s="1632" t="s">
        <v>153</v>
      </c>
      <c r="H8" s="1633" t="s">
        <v>295</v>
      </c>
      <c r="I8" s="1655" t="s">
        <v>60</v>
      </c>
      <c r="J8" s="1656"/>
      <c r="K8" s="1660"/>
      <c r="L8" s="1633"/>
    </row>
    <row r="9" spans="1:19" ht="69.75" customHeight="1">
      <c r="A9" s="1659"/>
      <c r="B9" s="1632"/>
      <c r="C9" s="1633"/>
      <c r="D9" s="1632"/>
      <c r="E9" s="618" t="s">
        <v>781</v>
      </c>
      <c r="F9" s="618" t="s">
        <v>296</v>
      </c>
      <c r="G9" s="1633"/>
      <c r="H9" s="1633"/>
      <c r="I9" s="618" t="s">
        <v>781</v>
      </c>
      <c r="J9" s="618" t="s">
        <v>296</v>
      </c>
      <c r="K9" s="1632"/>
      <c r="L9" s="1633"/>
      <c r="M9" s="649"/>
      <c r="N9" s="649"/>
      <c r="O9" s="649"/>
    </row>
    <row r="10" spans="1:19">
      <c r="A10" s="650">
        <v>1</v>
      </c>
      <c r="B10" s="651">
        <v>2</v>
      </c>
      <c r="C10" s="650">
        <v>3</v>
      </c>
      <c r="D10" s="651">
        <v>4</v>
      </c>
      <c r="E10" s="650">
        <v>5</v>
      </c>
      <c r="F10" s="651">
        <v>6</v>
      </c>
      <c r="G10" s="650">
        <v>7</v>
      </c>
      <c r="H10" s="651">
        <v>8</v>
      </c>
      <c r="I10" s="650">
        <v>9</v>
      </c>
      <c r="J10" s="651">
        <v>10</v>
      </c>
      <c r="K10" s="650" t="s">
        <v>347</v>
      </c>
      <c r="L10" s="651">
        <v>12</v>
      </c>
      <c r="M10" s="649"/>
      <c r="N10" s="649"/>
      <c r="O10" s="649"/>
    </row>
    <row r="11" spans="1:19" s="654" customFormat="1" ht="15">
      <c r="A11" s="652">
        <v>1</v>
      </c>
      <c r="B11" s="494" t="s">
        <v>444</v>
      </c>
      <c r="C11" s="653">
        <v>28823</v>
      </c>
      <c r="D11" s="653">
        <v>1006</v>
      </c>
      <c r="E11" s="653">
        <v>908</v>
      </c>
      <c r="F11" s="653">
        <f>D11-E11</f>
        <v>98</v>
      </c>
      <c r="G11" s="653">
        <v>17749</v>
      </c>
      <c r="H11" s="653">
        <v>500</v>
      </c>
      <c r="I11" s="403">
        <v>431</v>
      </c>
      <c r="J11" s="680">
        <f>H11-I11</f>
        <v>69</v>
      </c>
      <c r="K11" s="682">
        <f>E11+F11+I11+J11</f>
        <v>1506</v>
      </c>
      <c r="L11" s="655">
        <v>0</v>
      </c>
      <c r="M11" s="681">
        <f>E11+I11</f>
        <v>1339</v>
      </c>
      <c r="N11" s="681"/>
      <c r="O11" s="649"/>
      <c r="P11" s="649"/>
      <c r="Q11" s="649"/>
      <c r="R11" s="649"/>
      <c r="S11" s="649"/>
    </row>
    <row r="12" spans="1:19" ht="15">
      <c r="A12" s="652">
        <v>2</v>
      </c>
      <c r="B12" s="494" t="s">
        <v>446</v>
      </c>
      <c r="C12" s="653">
        <v>45534</v>
      </c>
      <c r="D12" s="653">
        <v>2198</v>
      </c>
      <c r="E12" s="653">
        <v>2074</v>
      </c>
      <c r="F12" s="653">
        <f t="shared" ref="F12:F62" si="0">D12-E12</f>
        <v>124</v>
      </c>
      <c r="G12" s="653">
        <v>30545</v>
      </c>
      <c r="H12" s="653">
        <v>929</v>
      </c>
      <c r="I12" s="403">
        <v>870</v>
      </c>
      <c r="J12" s="680">
        <f t="shared" ref="J12:J62" si="1">H12-I12</f>
        <v>59</v>
      </c>
      <c r="K12" s="682">
        <f t="shared" ref="K12:K62" si="2">E12+F12+I12+J12</f>
        <v>3127</v>
      </c>
      <c r="L12" s="655">
        <v>0</v>
      </c>
      <c r="M12" s="681">
        <f t="shared" ref="M12:M62" si="3">E12+I12</f>
        <v>2944</v>
      </c>
      <c r="N12" s="681"/>
      <c r="O12" s="649"/>
    </row>
    <row r="13" spans="1:19" ht="15">
      <c r="A13" s="652">
        <v>3</v>
      </c>
      <c r="B13" s="494" t="s">
        <v>445</v>
      </c>
      <c r="C13" s="654">
        <v>91137</v>
      </c>
      <c r="D13" s="654">
        <v>3322</v>
      </c>
      <c r="E13" s="654">
        <v>3158</v>
      </c>
      <c r="F13" s="653">
        <f t="shared" si="0"/>
        <v>164</v>
      </c>
      <c r="G13" s="654">
        <v>26541</v>
      </c>
      <c r="H13" s="654">
        <v>803</v>
      </c>
      <c r="I13" s="403">
        <v>776</v>
      </c>
      <c r="J13" s="680">
        <f t="shared" si="1"/>
        <v>27</v>
      </c>
      <c r="K13" s="682">
        <f t="shared" si="2"/>
        <v>4125</v>
      </c>
      <c r="L13" s="655"/>
      <c r="M13" s="681">
        <f t="shared" si="3"/>
        <v>3934</v>
      </c>
      <c r="N13" s="681"/>
      <c r="O13" s="649"/>
    </row>
    <row r="14" spans="1:19" ht="15">
      <c r="A14" s="652">
        <v>4</v>
      </c>
      <c r="B14" s="494" t="s">
        <v>447</v>
      </c>
      <c r="C14" s="654">
        <v>43613</v>
      </c>
      <c r="D14" s="654">
        <v>6338</v>
      </c>
      <c r="E14" s="654">
        <v>2049</v>
      </c>
      <c r="F14" s="653">
        <f t="shared" si="0"/>
        <v>4289</v>
      </c>
      <c r="G14" s="654">
        <v>23983</v>
      </c>
      <c r="H14" s="654">
        <v>922</v>
      </c>
      <c r="I14" s="403">
        <v>930</v>
      </c>
      <c r="J14" s="680">
        <f t="shared" si="1"/>
        <v>-8</v>
      </c>
      <c r="K14" s="682">
        <f t="shared" si="2"/>
        <v>7260</v>
      </c>
      <c r="L14" s="655">
        <v>0</v>
      </c>
      <c r="M14" s="681">
        <f t="shared" si="3"/>
        <v>2979</v>
      </c>
      <c r="N14" s="681"/>
    </row>
    <row r="15" spans="1:19" ht="15">
      <c r="A15" s="652">
        <v>5</v>
      </c>
      <c r="B15" s="494" t="s">
        <v>448</v>
      </c>
      <c r="C15" s="654">
        <v>106212</v>
      </c>
      <c r="D15" s="654">
        <v>5092</v>
      </c>
      <c r="E15" s="654">
        <v>4221</v>
      </c>
      <c r="F15" s="653">
        <f t="shared" si="0"/>
        <v>871</v>
      </c>
      <c r="G15" s="654">
        <v>46646</v>
      </c>
      <c r="H15" s="654">
        <v>1544</v>
      </c>
      <c r="I15" s="403">
        <v>1339</v>
      </c>
      <c r="J15" s="680">
        <f t="shared" si="1"/>
        <v>205</v>
      </c>
      <c r="K15" s="682">
        <f t="shared" si="2"/>
        <v>6636</v>
      </c>
      <c r="L15" s="655">
        <v>0</v>
      </c>
      <c r="M15" s="681">
        <f t="shared" si="3"/>
        <v>5560</v>
      </c>
      <c r="N15" s="681"/>
    </row>
    <row r="16" spans="1:19" ht="15">
      <c r="A16" s="652">
        <v>6</v>
      </c>
      <c r="B16" s="494" t="s">
        <v>449</v>
      </c>
      <c r="C16" s="654">
        <v>84189</v>
      </c>
      <c r="D16" s="654">
        <v>3679</v>
      </c>
      <c r="E16" s="654">
        <v>3553</v>
      </c>
      <c r="F16" s="653">
        <f t="shared" si="0"/>
        <v>126</v>
      </c>
      <c r="G16" s="654">
        <v>64033</v>
      </c>
      <c r="H16" s="654">
        <v>1879</v>
      </c>
      <c r="I16" s="403">
        <v>1787</v>
      </c>
      <c r="J16" s="680">
        <f t="shared" si="1"/>
        <v>92</v>
      </c>
      <c r="K16" s="682">
        <f t="shared" si="2"/>
        <v>5558</v>
      </c>
      <c r="L16" s="655">
        <v>0</v>
      </c>
      <c r="M16" s="681">
        <f t="shared" si="3"/>
        <v>5340</v>
      </c>
      <c r="N16" s="681"/>
    </row>
    <row r="17" spans="1:14" ht="15">
      <c r="A17" s="652">
        <v>7</v>
      </c>
      <c r="B17" s="494" t="s">
        <v>450</v>
      </c>
      <c r="C17" s="654">
        <v>98180</v>
      </c>
      <c r="D17" s="654">
        <v>3656</v>
      </c>
      <c r="E17" s="654">
        <v>3612</v>
      </c>
      <c r="F17" s="653">
        <f t="shared" si="0"/>
        <v>44</v>
      </c>
      <c r="G17" s="654">
        <v>66096</v>
      </c>
      <c r="H17" s="654">
        <v>1928</v>
      </c>
      <c r="I17" s="403">
        <v>1873</v>
      </c>
      <c r="J17" s="680">
        <f t="shared" si="1"/>
        <v>55</v>
      </c>
      <c r="K17" s="682">
        <f t="shared" si="2"/>
        <v>5584</v>
      </c>
      <c r="L17" s="655">
        <v>0</v>
      </c>
      <c r="M17" s="681">
        <f t="shared" si="3"/>
        <v>5485</v>
      </c>
      <c r="N17" s="681"/>
    </row>
    <row r="18" spans="1:14" ht="15">
      <c r="A18" s="652">
        <v>8</v>
      </c>
      <c r="B18" s="494" t="s">
        <v>451</v>
      </c>
      <c r="C18" s="654">
        <v>87407</v>
      </c>
      <c r="D18" s="654">
        <v>2646</v>
      </c>
      <c r="E18" s="654">
        <v>2646</v>
      </c>
      <c r="F18" s="653">
        <f t="shared" si="0"/>
        <v>0</v>
      </c>
      <c r="G18" s="654">
        <v>48599</v>
      </c>
      <c r="H18" s="654">
        <v>1271</v>
      </c>
      <c r="I18" s="403">
        <v>1271</v>
      </c>
      <c r="J18" s="680">
        <f t="shared" si="1"/>
        <v>0</v>
      </c>
      <c r="K18" s="682">
        <f t="shared" si="2"/>
        <v>3917</v>
      </c>
      <c r="L18" s="655">
        <v>0</v>
      </c>
      <c r="M18" s="681">
        <f t="shared" si="3"/>
        <v>3917</v>
      </c>
      <c r="N18" s="681"/>
    </row>
    <row r="19" spans="1:14" ht="15">
      <c r="A19" s="652">
        <v>9</v>
      </c>
      <c r="B19" s="494" t="s">
        <v>452</v>
      </c>
      <c r="C19" s="654">
        <v>75421</v>
      </c>
      <c r="D19" s="654">
        <v>2261</v>
      </c>
      <c r="E19" s="654">
        <v>1892</v>
      </c>
      <c r="F19" s="653">
        <f t="shared" si="0"/>
        <v>369</v>
      </c>
      <c r="G19" s="654">
        <v>43130</v>
      </c>
      <c r="H19" s="654">
        <v>1106</v>
      </c>
      <c r="I19" s="403">
        <v>810</v>
      </c>
      <c r="J19" s="680">
        <f t="shared" si="1"/>
        <v>296</v>
      </c>
      <c r="K19" s="682">
        <f t="shared" si="2"/>
        <v>3367</v>
      </c>
      <c r="L19" s="655">
        <v>0</v>
      </c>
      <c r="M19" s="681">
        <f t="shared" si="3"/>
        <v>2702</v>
      </c>
      <c r="N19" s="681"/>
    </row>
    <row r="20" spans="1:14" ht="15">
      <c r="A20" s="652">
        <v>10</v>
      </c>
      <c r="B20" s="494" t="s">
        <v>453</v>
      </c>
      <c r="C20" s="654">
        <v>51065</v>
      </c>
      <c r="D20" s="654">
        <v>1262</v>
      </c>
      <c r="E20" s="654">
        <v>1124</v>
      </c>
      <c r="F20" s="653">
        <f t="shared" si="0"/>
        <v>138</v>
      </c>
      <c r="G20" s="654">
        <v>26383</v>
      </c>
      <c r="H20" s="654">
        <v>576</v>
      </c>
      <c r="I20" s="403">
        <v>519</v>
      </c>
      <c r="J20" s="680">
        <f t="shared" si="1"/>
        <v>57</v>
      </c>
      <c r="K20" s="682">
        <f t="shared" si="2"/>
        <v>1838</v>
      </c>
      <c r="L20" s="655">
        <v>0</v>
      </c>
      <c r="M20" s="681">
        <f t="shared" si="3"/>
        <v>1643</v>
      </c>
      <c r="N20" s="681"/>
    </row>
    <row r="21" spans="1:14" ht="15">
      <c r="A21" s="652">
        <v>11</v>
      </c>
      <c r="B21" s="494" t="s">
        <v>454</v>
      </c>
      <c r="C21" s="654">
        <v>141085</v>
      </c>
      <c r="D21" s="654">
        <v>4306</v>
      </c>
      <c r="E21" s="654">
        <v>4262</v>
      </c>
      <c r="F21" s="653">
        <f t="shared" si="0"/>
        <v>44</v>
      </c>
      <c r="G21" s="654">
        <v>88437</v>
      </c>
      <c r="H21" s="654">
        <v>2115</v>
      </c>
      <c r="I21" s="403">
        <v>2053</v>
      </c>
      <c r="J21" s="680">
        <f t="shared" si="1"/>
        <v>62</v>
      </c>
      <c r="K21" s="682">
        <f t="shared" si="2"/>
        <v>6421</v>
      </c>
      <c r="L21" s="655">
        <v>0</v>
      </c>
      <c r="M21" s="681">
        <f t="shared" si="3"/>
        <v>6315</v>
      </c>
      <c r="N21" s="681"/>
    </row>
    <row r="22" spans="1:14" ht="15">
      <c r="A22" s="652">
        <v>12</v>
      </c>
      <c r="B22" s="494" t="s">
        <v>455</v>
      </c>
      <c r="C22" s="654">
        <v>107748</v>
      </c>
      <c r="D22" s="654">
        <v>4699</v>
      </c>
      <c r="E22" s="654">
        <v>4613</v>
      </c>
      <c r="F22" s="653">
        <f t="shared" si="0"/>
        <v>86</v>
      </c>
      <c r="G22" s="654">
        <v>79039</v>
      </c>
      <c r="H22" s="654">
        <v>2398</v>
      </c>
      <c r="I22" s="403">
        <v>2316</v>
      </c>
      <c r="J22" s="680">
        <f t="shared" si="1"/>
        <v>82</v>
      </c>
      <c r="K22" s="682">
        <f t="shared" si="2"/>
        <v>7097</v>
      </c>
      <c r="L22" s="655">
        <v>0</v>
      </c>
      <c r="M22" s="681">
        <f t="shared" si="3"/>
        <v>6929</v>
      </c>
      <c r="N22" s="681"/>
    </row>
    <row r="23" spans="1:14" ht="15">
      <c r="A23" s="652">
        <v>13</v>
      </c>
      <c r="B23" s="494" t="s">
        <v>456</v>
      </c>
      <c r="C23" s="654">
        <v>85981</v>
      </c>
      <c r="D23" s="654">
        <v>2977</v>
      </c>
      <c r="E23" s="654">
        <v>2533</v>
      </c>
      <c r="F23" s="653">
        <f t="shared" si="0"/>
        <v>444</v>
      </c>
      <c r="G23" s="654">
        <v>58831</v>
      </c>
      <c r="H23" s="654">
        <v>1475</v>
      </c>
      <c r="I23" s="403">
        <v>1689</v>
      </c>
      <c r="J23" s="680">
        <f t="shared" si="1"/>
        <v>-214</v>
      </c>
      <c r="K23" s="682">
        <f t="shared" si="2"/>
        <v>4452</v>
      </c>
      <c r="L23" s="655">
        <v>0</v>
      </c>
      <c r="M23" s="681">
        <f t="shared" si="3"/>
        <v>4222</v>
      </c>
      <c r="N23" s="681"/>
    </row>
    <row r="24" spans="1:14" ht="15">
      <c r="A24" s="652">
        <v>14</v>
      </c>
      <c r="B24" s="494" t="s">
        <v>457</v>
      </c>
      <c r="C24" s="648">
        <v>46835</v>
      </c>
      <c r="D24" s="648">
        <v>1561</v>
      </c>
      <c r="E24" s="648">
        <v>1523</v>
      </c>
      <c r="F24" s="653">
        <f t="shared" si="0"/>
        <v>38</v>
      </c>
      <c r="G24" s="648">
        <v>30241</v>
      </c>
      <c r="H24" s="654">
        <v>856</v>
      </c>
      <c r="I24" s="403">
        <v>854</v>
      </c>
      <c r="J24" s="680">
        <f t="shared" si="1"/>
        <v>2</v>
      </c>
      <c r="K24" s="682">
        <f t="shared" si="2"/>
        <v>2417</v>
      </c>
      <c r="L24" s="655">
        <v>0</v>
      </c>
      <c r="M24" s="681">
        <f t="shared" si="3"/>
        <v>2377</v>
      </c>
      <c r="N24" s="681"/>
    </row>
    <row r="25" spans="1:14" ht="15">
      <c r="A25" s="652">
        <v>15</v>
      </c>
      <c r="B25" s="494" t="s">
        <v>458</v>
      </c>
      <c r="C25" s="654">
        <v>70776</v>
      </c>
      <c r="D25" s="654">
        <v>2613</v>
      </c>
      <c r="E25" s="654">
        <v>2613</v>
      </c>
      <c r="F25" s="653">
        <f t="shared" si="0"/>
        <v>0</v>
      </c>
      <c r="G25" s="654">
        <v>46882</v>
      </c>
      <c r="H25" s="654">
        <v>1358</v>
      </c>
      <c r="I25" s="403">
        <v>1358</v>
      </c>
      <c r="J25" s="680">
        <f t="shared" si="1"/>
        <v>0</v>
      </c>
      <c r="K25" s="682">
        <f t="shared" si="2"/>
        <v>3971</v>
      </c>
      <c r="L25" s="655">
        <v>0</v>
      </c>
      <c r="M25" s="681">
        <f t="shared" si="3"/>
        <v>3971</v>
      </c>
      <c r="N25" s="681"/>
    </row>
    <row r="26" spans="1:14" ht="15">
      <c r="A26" s="652">
        <v>16</v>
      </c>
      <c r="B26" s="494" t="s">
        <v>459</v>
      </c>
      <c r="C26" s="654">
        <v>141087</v>
      </c>
      <c r="D26" s="654">
        <v>5049</v>
      </c>
      <c r="E26" s="654">
        <v>4950</v>
      </c>
      <c r="F26" s="653">
        <f t="shared" si="0"/>
        <v>99</v>
      </c>
      <c r="G26" s="654">
        <v>75526</v>
      </c>
      <c r="H26" s="654">
        <v>1932</v>
      </c>
      <c r="I26" s="403">
        <v>1849</v>
      </c>
      <c r="J26" s="680">
        <f t="shared" si="1"/>
        <v>83</v>
      </c>
      <c r="K26" s="682">
        <f t="shared" si="2"/>
        <v>6981</v>
      </c>
      <c r="L26" s="655">
        <v>0</v>
      </c>
      <c r="M26" s="681">
        <f t="shared" si="3"/>
        <v>6799</v>
      </c>
      <c r="N26" s="681"/>
    </row>
    <row r="27" spans="1:14" ht="15">
      <c r="A27" s="652">
        <v>17</v>
      </c>
      <c r="B27" s="494" t="s">
        <v>460</v>
      </c>
      <c r="C27" s="648">
        <v>61141</v>
      </c>
      <c r="D27" s="648">
        <v>2583</v>
      </c>
      <c r="E27" s="648">
        <v>2593</v>
      </c>
      <c r="F27" s="653">
        <f t="shared" si="0"/>
        <v>-10</v>
      </c>
      <c r="G27" s="648">
        <v>39281</v>
      </c>
      <c r="H27" s="648">
        <v>2583</v>
      </c>
      <c r="I27" s="403">
        <v>1077</v>
      </c>
      <c r="J27" s="680">
        <f t="shared" si="1"/>
        <v>1506</v>
      </c>
      <c r="K27" s="682">
        <f t="shared" si="2"/>
        <v>5166</v>
      </c>
      <c r="L27" s="655">
        <v>0</v>
      </c>
      <c r="M27" s="681">
        <f t="shared" si="3"/>
        <v>3670</v>
      </c>
      <c r="N27" s="681"/>
    </row>
    <row r="28" spans="1:14" ht="15">
      <c r="A28" s="652">
        <v>18</v>
      </c>
      <c r="B28" s="494" t="s">
        <v>461</v>
      </c>
      <c r="C28" s="654">
        <v>86574</v>
      </c>
      <c r="D28" s="654">
        <v>3144</v>
      </c>
      <c r="E28" s="654">
        <v>2988</v>
      </c>
      <c r="F28" s="653">
        <f t="shared" si="0"/>
        <v>156</v>
      </c>
      <c r="G28" s="654">
        <v>52121</v>
      </c>
      <c r="H28" s="654">
        <v>1358</v>
      </c>
      <c r="I28" s="403">
        <v>1323</v>
      </c>
      <c r="J28" s="680">
        <f t="shared" si="1"/>
        <v>35</v>
      </c>
      <c r="K28" s="682">
        <f t="shared" si="2"/>
        <v>4502</v>
      </c>
      <c r="L28" s="648">
        <v>0</v>
      </c>
      <c r="M28" s="681">
        <f t="shared" si="3"/>
        <v>4311</v>
      </c>
      <c r="N28" s="681"/>
    </row>
    <row r="29" spans="1:14" ht="15">
      <c r="A29" s="652">
        <v>19</v>
      </c>
      <c r="B29" s="494" t="s">
        <v>462</v>
      </c>
      <c r="C29" s="654">
        <v>65928</v>
      </c>
      <c r="D29" s="654">
        <v>2122</v>
      </c>
      <c r="E29" s="654">
        <v>2222</v>
      </c>
      <c r="F29" s="653">
        <f t="shared" si="0"/>
        <v>-100</v>
      </c>
      <c r="G29" s="654">
        <v>43676</v>
      </c>
      <c r="H29" s="654">
        <v>1311</v>
      </c>
      <c r="I29" s="403">
        <v>1201</v>
      </c>
      <c r="J29" s="680">
        <f t="shared" si="1"/>
        <v>110</v>
      </c>
      <c r="K29" s="682">
        <f t="shared" si="2"/>
        <v>3433</v>
      </c>
      <c r="L29" s="655">
        <v>0</v>
      </c>
      <c r="M29" s="681">
        <f t="shared" si="3"/>
        <v>3423</v>
      </c>
      <c r="N29" s="681"/>
    </row>
    <row r="30" spans="1:14" ht="15">
      <c r="A30" s="652">
        <v>20</v>
      </c>
      <c r="B30" s="494" t="s">
        <v>463</v>
      </c>
      <c r="C30" s="654">
        <v>31192</v>
      </c>
      <c r="D30" s="654">
        <v>1068</v>
      </c>
      <c r="E30" s="654">
        <v>1050</v>
      </c>
      <c r="F30" s="653">
        <f t="shared" si="0"/>
        <v>18</v>
      </c>
      <c r="G30" s="654">
        <v>20728</v>
      </c>
      <c r="H30" s="654">
        <v>625</v>
      </c>
      <c r="I30" s="403">
        <v>609</v>
      </c>
      <c r="J30" s="680">
        <f t="shared" si="1"/>
        <v>16</v>
      </c>
      <c r="K30" s="682">
        <f t="shared" si="2"/>
        <v>1693</v>
      </c>
      <c r="L30" s="655">
        <v>0</v>
      </c>
      <c r="M30" s="681">
        <f t="shared" si="3"/>
        <v>1659</v>
      </c>
      <c r="N30" s="681"/>
    </row>
    <row r="31" spans="1:14" ht="15">
      <c r="A31" s="652">
        <v>21</v>
      </c>
      <c r="B31" s="494" t="s">
        <v>464</v>
      </c>
      <c r="C31" s="654">
        <v>47356</v>
      </c>
      <c r="D31" s="654">
        <v>2043</v>
      </c>
      <c r="E31" s="654">
        <v>1851</v>
      </c>
      <c r="F31" s="653">
        <f t="shared" si="0"/>
        <v>192</v>
      </c>
      <c r="G31" s="654">
        <v>35566</v>
      </c>
      <c r="H31" s="654">
        <v>1174</v>
      </c>
      <c r="I31" s="403">
        <v>1070</v>
      </c>
      <c r="J31" s="680">
        <f t="shared" si="1"/>
        <v>104</v>
      </c>
      <c r="K31" s="682">
        <f t="shared" si="2"/>
        <v>3217</v>
      </c>
      <c r="L31" s="655">
        <v>0</v>
      </c>
      <c r="M31" s="681">
        <f t="shared" si="3"/>
        <v>2921</v>
      </c>
      <c r="N31" s="681"/>
    </row>
    <row r="32" spans="1:14" ht="15">
      <c r="A32" s="652">
        <v>22</v>
      </c>
      <c r="B32" s="494" t="s">
        <v>465</v>
      </c>
      <c r="C32" s="654">
        <v>68984</v>
      </c>
      <c r="D32" s="654">
        <v>2086</v>
      </c>
      <c r="E32" s="654">
        <v>1926</v>
      </c>
      <c r="F32" s="653">
        <f t="shared" si="0"/>
        <v>160</v>
      </c>
      <c r="G32" s="654">
        <v>46370</v>
      </c>
      <c r="H32" s="654">
        <v>1274</v>
      </c>
      <c r="I32" s="403">
        <v>1186</v>
      </c>
      <c r="J32" s="680">
        <f t="shared" si="1"/>
        <v>88</v>
      </c>
      <c r="K32" s="682">
        <f t="shared" si="2"/>
        <v>3360</v>
      </c>
      <c r="L32" s="655">
        <v>0</v>
      </c>
      <c r="M32" s="681">
        <f t="shared" si="3"/>
        <v>3112</v>
      </c>
      <c r="N32" s="681"/>
    </row>
    <row r="33" spans="1:14" ht="15">
      <c r="A33" s="652">
        <v>23</v>
      </c>
      <c r="B33" s="494" t="s">
        <v>466</v>
      </c>
      <c r="C33" s="654">
        <v>91093</v>
      </c>
      <c r="D33" s="654">
        <v>2972</v>
      </c>
      <c r="E33" s="654">
        <v>2804</v>
      </c>
      <c r="F33" s="653">
        <f t="shared" si="0"/>
        <v>168</v>
      </c>
      <c r="G33" s="654">
        <v>63673</v>
      </c>
      <c r="H33" s="654">
        <v>1516</v>
      </c>
      <c r="I33" s="403">
        <v>1450</v>
      </c>
      <c r="J33" s="680">
        <f t="shared" si="1"/>
        <v>66</v>
      </c>
      <c r="K33" s="682">
        <f t="shared" si="2"/>
        <v>4488</v>
      </c>
      <c r="L33" s="655">
        <v>0</v>
      </c>
      <c r="M33" s="681">
        <f t="shared" si="3"/>
        <v>4254</v>
      </c>
      <c r="N33" s="681"/>
    </row>
    <row r="34" spans="1:14" ht="15">
      <c r="A34" s="652">
        <v>24</v>
      </c>
      <c r="B34" s="494" t="s">
        <v>489</v>
      </c>
      <c r="C34" s="654">
        <v>134537</v>
      </c>
      <c r="D34" s="654">
        <v>3953</v>
      </c>
      <c r="E34" s="654">
        <v>3194</v>
      </c>
      <c r="F34" s="653">
        <f t="shared" si="0"/>
        <v>759</v>
      </c>
      <c r="G34" s="654">
        <v>54184</v>
      </c>
      <c r="H34" s="654">
        <v>1028</v>
      </c>
      <c r="I34" s="403">
        <v>1046</v>
      </c>
      <c r="J34" s="680">
        <f t="shared" si="1"/>
        <v>-18</v>
      </c>
      <c r="K34" s="682">
        <f t="shared" si="2"/>
        <v>4981</v>
      </c>
      <c r="L34" s="655">
        <v>0</v>
      </c>
      <c r="M34" s="681">
        <f t="shared" si="3"/>
        <v>4240</v>
      </c>
      <c r="N34" s="681"/>
    </row>
    <row r="35" spans="1:14" ht="15">
      <c r="A35" s="652">
        <v>25</v>
      </c>
      <c r="B35" s="494" t="s">
        <v>467</v>
      </c>
      <c r="C35" s="654">
        <v>83964</v>
      </c>
      <c r="D35" s="654">
        <v>511</v>
      </c>
      <c r="E35" s="654">
        <v>2594</v>
      </c>
      <c r="F35" s="653">
        <f t="shared" si="0"/>
        <v>-2083</v>
      </c>
      <c r="G35" s="654">
        <v>56871</v>
      </c>
      <c r="H35" s="654">
        <v>1426</v>
      </c>
      <c r="I35" s="403">
        <v>1328</v>
      </c>
      <c r="J35" s="680">
        <f t="shared" si="1"/>
        <v>98</v>
      </c>
      <c r="K35" s="682">
        <f t="shared" si="2"/>
        <v>1937</v>
      </c>
      <c r="L35" s="655">
        <v>0</v>
      </c>
      <c r="M35" s="681">
        <f t="shared" si="3"/>
        <v>3922</v>
      </c>
      <c r="N35" s="681"/>
    </row>
    <row r="36" spans="1:14" ht="15">
      <c r="A36" s="652">
        <v>26</v>
      </c>
      <c r="B36" s="494" t="s">
        <v>468</v>
      </c>
      <c r="C36" s="654">
        <v>93368</v>
      </c>
      <c r="D36" s="654">
        <v>2625</v>
      </c>
      <c r="E36" s="654">
        <v>2363</v>
      </c>
      <c r="F36" s="653">
        <f t="shared" si="0"/>
        <v>262</v>
      </c>
      <c r="G36" s="654">
        <v>57455</v>
      </c>
      <c r="H36" s="654">
        <v>1315</v>
      </c>
      <c r="I36" s="403">
        <v>1229</v>
      </c>
      <c r="J36" s="680">
        <f t="shared" si="1"/>
        <v>86</v>
      </c>
      <c r="K36" s="682">
        <f t="shared" si="2"/>
        <v>3940</v>
      </c>
      <c r="L36" s="655"/>
      <c r="M36" s="681">
        <f t="shared" si="3"/>
        <v>3592</v>
      </c>
      <c r="N36" s="681"/>
    </row>
    <row r="37" spans="1:14" ht="15">
      <c r="A37" s="652">
        <v>27</v>
      </c>
      <c r="B37" s="494" t="s">
        <v>469</v>
      </c>
      <c r="C37" s="654">
        <v>116974</v>
      </c>
      <c r="D37" s="654">
        <v>4502</v>
      </c>
      <c r="E37" s="654">
        <v>4326</v>
      </c>
      <c r="F37" s="653">
        <f t="shared" si="0"/>
        <v>176</v>
      </c>
      <c r="G37" s="654">
        <v>65877</v>
      </c>
      <c r="H37" s="654">
        <v>1899</v>
      </c>
      <c r="I37" s="403">
        <v>1795</v>
      </c>
      <c r="J37" s="680">
        <f t="shared" si="1"/>
        <v>104</v>
      </c>
      <c r="K37" s="682">
        <f t="shared" si="2"/>
        <v>6401</v>
      </c>
      <c r="L37" s="655">
        <v>0</v>
      </c>
      <c r="M37" s="681">
        <f t="shared" si="3"/>
        <v>6121</v>
      </c>
      <c r="N37" s="681"/>
    </row>
    <row r="38" spans="1:14" ht="15">
      <c r="A38" s="652">
        <v>28</v>
      </c>
      <c r="B38" s="494" t="s">
        <v>470</v>
      </c>
      <c r="C38" s="654">
        <v>72995</v>
      </c>
      <c r="D38" s="654">
        <v>3474</v>
      </c>
      <c r="E38" s="654">
        <v>3497</v>
      </c>
      <c r="F38" s="653">
        <f t="shared" si="0"/>
        <v>-23</v>
      </c>
      <c r="G38" s="654">
        <v>50478</v>
      </c>
      <c r="H38" s="654">
        <v>1404</v>
      </c>
      <c r="I38" s="403">
        <v>1423</v>
      </c>
      <c r="J38" s="680">
        <f t="shared" si="1"/>
        <v>-19</v>
      </c>
      <c r="K38" s="682">
        <f t="shared" si="2"/>
        <v>4878</v>
      </c>
      <c r="L38" s="655">
        <v>0</v>
      </c>
      <c r="M38" s="681">
        <f t="shared" si="3"/>
        <v>4920</v>
      </c>
      <c r="N38" s="681"/>
    </row>
    <row r="39" spans="1:14" ht="15">
      <c r="A39" s="652">
        <v>29</v>
      </c>
      <c r="B39" s="494" t="s">
        <v>490</v>
      </c>
      <c r="C39" s="654">
        <v>57740</v>
      </c>
      <c r="D39" s="654">
        <v>2252</v>
      </c>
      <c r="E39" s="654">
        <v>2206</v>
      </c>
      <c r="F39" s="653">
        <f t="shared" si="0"/>
        <v>46</v>
      </c>
      <c r="G39" s="654">
        <v>36700</v>
      </c>
      <c r="H39" s="654">
        <v>1145</v>
      </c>
      <c r="I39" s="403">
        <v>1141</v>
      </c>
      <c r="J39" s="680">
        <f t="shared" si="1"/>
        <v>4</v>
      </c>
      <c r="K39" s="682">
        <f t="shared" si="2"/>
        <v>3397</v>
      </c>
      <c r="L39" s="655">
        <v>0</v>
      </c>
      <c r="M39" s="681">
        <f t="shared" si="3"/>
        <v>3347</v>
      </c>
      <c r="N39" s="681"/>
    </row>
    <row r="40" spans="1:14" ht="15">
      <c r="A40" s="652">
        <v>30</v>
      </c>
      <c r="B40" s="494" t="s">
        <v>471</v>
      </c>
      <c r="C40" s="654">
        <v>134158</v>
      </c>
      <c r="D40" s="654">
        <v>4317</v>
      </c>
      <c r="E40" s="654">
        <v>4201</v>
      </c>
      <c r="F40" s="653">
        <f t="shared" si="0"/>
        <v>116</v>
      </c>
      <c r="G40" s="654">
        <v>69787</v>
      </c>
      <c r="H40" s="654">
        <v>1589</v>
      </c>
      <c r="I40" s="403">
        <v>1574</v>
      </c>
      <c r="J40" s="680">
        <f t="shared" si="1"/>
        <v>15</v>
      </c>
      <c r="K40" s="682">
        <f t="shared" si="2"/>
        <v>5906</v>
      </c>
      <c r="L40" s="655">
        <v>0</v>
      </c>
      <c r="M40" s="681">
        <f t="shared" si="3"/>
        <v>5775</v>
      </c>
      <c r="N40" s="681"/>
    </row>
    <row r="41" spans="1:14" ht="15">
      <c r="A41" s="652">
        <v>31</v>
      </c>
      <c r="B41" s="494" t="s">
        <v>472</v>
      </c>
      <c r="C41" s="654">
        <v>49964</v>
      </c>
      <c r="D41" s="654">
        <v>1974</v>
      </c>
      <c r="E41" s="654">
        <v>2051</v>
      </c>
      <c r="F41" s="653">
        <f t="shared" si="0"/>
        <v>-77</v>
      </c>
      <c r="G41" s="654">
        <v>38812</v>
      </c>
      <c r="H41" s="654">
        <v>1055</v>
      </c>
      <c r="I41" s="403">
        <v>1112</v>
      </c>
      <c r="J41" s="680">
        <f t="shared" si="1"/>
        <v>-57</v>
      </c>
      <c r="K41" s="682">
        <f t="shared" si="2"/>
        <v>3029</v>
      </c>
      <c r="L41" s="655">
        <v>0</v>
      </c>
      <c r="M41" s="681">
        <f t="shared" si="3"/>
        <v>3163</v>
      </c>
      <c r="N41" s="681"/>
    </row>
    <row r="42" spans="1:14" ht="15">
      <c r="A42" s="652">
        <v>32</v>
      </c>
      <c r="B42" s="494" t="s">
        <v>473</v>
      </c>
      <c r="C42" s="654">
        <v>33221</v>
      </c>
      <c r="D42" s="654">
        <v>1448</v>
      </c>
      <c r="E42" s="654">
        <v>1408</v>
      </c>
      <c r="F42" s="653">
        <f t="shared" si="0"/>
        <v>40</v>
      </c>
      <c r="G42" s="654">
        <v>22385</v>
      </c>
      <c r="H42" s="654">
        <v>774</v>
      </c>
      <c r="I42" s="403">
        <v>752</v>
      </c>
      <c r="J42" s="680">
        <f t="shared" si="1"/>
        <v>22</v>
      </c>
      <c r="K42" s="682">
        <f t="shared" si="2"/>
        <v>2222</v>
      </c>
      <c r="L42" s="655">
        <v>0</v>
      </c>
      <c r="M42" s="681">
        <f t="shared" si="3"/>
        <v>2160</v>
      </c>
      <c r="N42" s="681"/>
    </row>
    <row r="43" spans="1:14" ht="15">
      <c r="A43" s="652">
        <v>33</v>
      </c>
      <c r="B43" s="494" t="s">
        <v>474</v>
      </c>
      <c r="C43" s="654">
        <v>78704</v>
      </c>
      <c r="D43" s="654">
        <v>2931</v>
      </c>
      <c r="E43" s="654">
        <v>2811</v>
      </c>
      <c r="F43" s="653">
        <f t="shared" si="0"/>
        <v>120</v>
      </c>
      <c r="G43" s="654">
        <v>46754</v>
      </c>
      <c r="H43" s="654">
        <v>1461</v>
      </c>
      <c r="I43" s="403">
        <v>1406</v>
      </c>
      <c r="J43" s="680">
        <f t="shared" si="1"/>
        <v>55</v>
      </c>
      <c r="K43" s="682">
        <f t="shared" si="2"/>
        <v>4392</v>
      </c>
      <c r="L43" s="655">
        <v>0</v>
      </c>
      <c r="M43" s="681">
        <f t="shared" si="3"/>
        <v>4217</v>
      </c>
      <c r="N43" s="681"/>
    </row>
    <row r="44" spans="1:14" ht="15">
      <c r="A44" s="652">
        <v>34</v>
      </c>
      <c r="B44" s="494" t="s">
        <v>475</v>
      </c>
      <c r="C44" s="654">
        <v>83182</v>
      </c>
      <c r="D44" s="654">
        <v>3207</v>
      </c>
      <c r="E44" s="654">
        <v>2971</v>
      </c>
      <c r="F44" s="653">
        <f t="shared" si="0"/>
        <v>236</v>
      </c>
      <c r="G44" s="654">
        <v>52776</v>
      </c>
      <c r="H44" s="654">
        <v>1458</v>
      </c>
      <c r="I44" s="403">
        <v>1358</v>
      </c>
      <c r="J44" s="680">
        <f t="shared" si="1"/>
        <v>100</v>
      </c>
      <c r="K44" s="682">
        <f t="shared" si="2"/>
        <v>4665</v>
      </c>
      <c r="L44" s="655">
        <v>0</v>
      </c>
      <c r="M44" s="681">
        <f t="shared" si="3"/>
        <v>4329</v>
      </c>
      <c r="N44" s="681"/>
    </row>
    <row r="45" spans="1:14" ht="15">
      <c r="A45" s="652">
        <v>35</v>
      </c>
      <c r="B45" s="494" t="s">
        <v>476</v>
      </c>
      <c r="C45" s="654">
        <v>84280</v>
      </c>
      <c r="D45" s="654">
        <v>3570</v>
      </c>
      <c r="E45" s="654">
        <v>3385</v>
      </c>
      <c r="F45" s="653">
        <f t="shared" si="0"/>
        <v>185</v>
      </c>
      <c r="G45" s="654">
        <v>53490</v>
      </c>
      <c r="H45" s="654">
        <v>1675</v>
      </c>
      <c r="I45" s="403">
        <v>1628</v>
      </c>
      <c r="J45" s="680">
        <f t="shared" si="1"/>
        <v>47</v>
      </c>
      <c r="K45" s="682">
        <f t="shared" si="2"/>
        <v>5245</v>
      </c>
      <c r="L45" s="655">
        <v>0</v>
      </c>
      <c r="M45" s="681">
        <f t="shared" si="3"/>
        <v>5013</v>
      </c>
      <c r="N45" s="681"/>
    </row>
    <row r="46" spans="1:14" ht="15">
      <c r="A46" s="652">
        <v>36</v>
      </c>
      <c r="B46" s="494" t="s">
        <v>491</v>
      </c>
      <c r="C46" s="654">
        <v>87442</v>
      </c>
      <c r="D46" s="654">
        <v>2946</v>
      </c>
      <c r="E46" s="654">
        <v>2742</v>
      </c>
      <c r="F46" s="653">
        <f t="shared" si="0"/>
        <v>204</v>
      </c>
      <c r="G46" s="654">
        <v>47508</v>
      </c>
      <c r="H46" s="654">
        <v>1131</v>
      </c>
      <c r="I46" s="403">
        <v>1146</v>
      </c>
      <c r="J46" s="680">
        <f t="shared" si="1"/>
        <v>-15</v>
      </c>
      <c r="K46" s="682">
        <f t="shared" si="2"/>
        <v>4077</v>
      </c>
      <c r="L46" s="655">
        <v>0</v>
      </c>
      <c r="M46" s="681">
        <f t="shared" si="3"/>
        <v>3888</v>
      </c>
      <c r="N46" s="681"/>
    </row>
    <row r="47" spans="1:14" ht="15">
      <c r="A47" s="652">
        <v>37</v>
      </c>
      <c r="B47" s="494" t="s">
        <v>477</v>
      </c>
      <c r="C47" s="654">
        <v>115377</v>
      </c>
      <c r="D47" s="654">
        <v>4919</v>
      </c>
      <c r="E47" s="654">
        <v>4860</v>
      </c>
      <c r="F47" s="653">
        <f t="shared" si="0"/>
        <v>59</v>
      </c>
      <c r="G47" s="654">
        <v>83987</v>
      </c>
      <c r="H47" s="654">
        <v>2266</v>
      </c>
      <c r="I47" s="403">
        <v>2084</v>
      </c>
      <c r="J47" s="680">
        <f t="shared" si="1"/>
        <v>182</v>
      </c>
      <c r="K47" s="682">
        <f t="shared" si="2"/>
        <v>7185</v>
      </c>
      <c r="L47" s="655">
        <v>0</v>
      </c>
      <c r="M47" s="681">
        <f t="shared" si="3"/>
        <v>6944</v>
      </c>
      <c r="N47" s="681"/>
    </row>
    <row r="48" spans="1:14" ht="15">
      <c r="A48" s="652">
        <v>38</v>
      </c>
      <c r="B48" s="494" t="s">
        <v>478</v>
      </c>
      <c r="C48" s="654">
        <v>134211</v>
      </c>
      <c r="D48" s="654">
        <v>4407</v>
      </c>
      <c r="E48" s="654">
        <v>4234</v>
      </c>
      <c r="F48" s="653">
        <f t="shared" si="0"/>
        <v>173</v>
      </c>
      <c r="G48" s="654">
        <v>91051</v>
      </c>
      <c r="H48" s="654">
        <v>2401</v>
      </c>
      <c r="I48" s="403">
        <v>2310</v>
      </c>
      <c r="J48" s="680">
        <f t="shared" si="1"/>
        <v>91</v>
      </c>
      <c r="K48" s="682">
        <f t="shared" si="2"/>
        <v>6808</v>
      </c>
      <c r="L48" s="655">
        <v>0</v>
      </c>
      <c r="M48" s="681">
        <f t="shared" si="3"/>
        <v>6544</v>
      </c>
      <c r="N48" s="681"/>
    </row>
    <row r="49" spans="1:14" ht="15">
      <c r="A49" s="652">
        <v>39</v>
      </c>
      <c r="B49" s="494" t="s">
        <v>479</v>
      </c>
      <c r="C49" s="654">
        <v>113447</v>
      </c>
      <c r="D49" s="654">
        <v>4718</v>
      </c>
      <c r="E49" s="654">
        <v>4123</v>
      </c>
      <c r="F49" s="653">
        <f t="shared" si="0"/>
        <v>595</v>
      </c>
      <c r="G49" s="654">
        <v>83180</v>
      </c>
      <c r="H49" s="654">
        <v>2296</v>
      </c>
      <c r="I49" s="403">
        <v>1938</v>
      </c>
      <c r="J49" s="680">
        <f t="shared" si="1"/>
        <v>358</v>
      </c>
      <c r="K49" s="682">
        <f t="shared" si="2"/>
        <v>7014</v>
      </c>
      <c r="L49" s="655">
        <v>0</v>
      </c>
      <c r="M49" s="681">
        <f t="shared" si="3"/>
        <v>6061</v>
      </c>
      <c r="N49" s="681"/>
    </row>
    <row r="50" spans="1:14" ht="15">
      <c r="A50" s="652">
        <v>40</v>
      </c>
      <c r="B50" s="494" t="s">
        <v>480</v>
      </c>
      <c r="C50" s="654">
        <v>67306</v>
      </c>
      <c r="D50" s="654">
        <v>2557</v>
      </c>
      <c r="E50" s="654">
        <v>2477</v>
      </c>
      <c r="F50" s="653">
        <f t="shared" si="0"/>
        <v>80</v>
      </c>
      <c r="G50" s="654">
        <v>43447</v>
      </c>
      <c r="H50" s="654">
        <v>1401</v>
      </c>
      <c r="I50" s="403">
        <v>1343</v>
      </c>
      <c r="J50" s="680">
        <f t="shared" si="1"/>
        <v>58</v>
      </c>
      <c r="K50" s="682">
        <f t="shared" si="2"/>
        <v>3958</v>
      </c>
      <c r="L50" s="655">
        <v>0</v>
      </c>
      <c r="M50" s="681">
        <f t="shared" si="3"/>
        <v>3820</v>
      </c>
      <c r="N50" s="681"/>
    </row>
    <row r="51" spans="1:14" ht="15">
      <c r="A51" s="652">
        <v>41</v>
      </c>
      <c r="B51" s="494" t="s">
        <v>481</v>
      </c>
      <c r="C51" s="654">
        <v>77742</v>
      </c>
      <c r="D51" s="654">
        <v>3671</v>
      </c>
      <c r="E51" s="654">
        <v>3558</v>
      </c>
      <c r="F51" s="653">
        <f t="shared" si="0"/>
        <v>113</v>
      </c>
      <c r="G51" s="654">
        <v>56930</v>
      </c>
      <c r="H51" s="654">
        <v>1779</v>
      </c>
      <c r="I51" s="403">
        <v>1696</v>
      </c>
      <c r="J51" s="680">
        <f t="shared" si="1"/>
        <v>83</v>
      </c>
      <c r="K51" s="682">
        <f t="shared" si="2"/>
        <v>5450</v>
      </c>
      <c r="L51" s="655">
        <v>0</v>
      </c>
      <c r="M51" s="681">
        <f t="shared" si="3"/>
        <v>5254</v>
      </c>
      <c r="N51" s="681"/>
    </row>
    <row r="52" spans="1:14" ht="15">
      <c r="A52" s="652">
        <v>42</v>
      </c>
      <c r="B52" s="494" t="s">
        <v>482</v>
      </c>
      <c r="C52" s="654">
        <v>74238</v>
      </c>
      <c r="D52" s="654">
        <v>3210</v>
      </c>
      <c r="E52" s="654">
        <v>2853</v>
      </c>
      <c r="F52" s="653">
        <f t="shared" si="0"/>
        <v>357</v>
      </c>
      <c r="G52" s="654">
        <v>48587</v>
      </c>
      <c r="H52" s="654">
        <v>1254</v>
      </c>
      <c r="I52" s="403">
        <v>1078</v>
      </c>
      <c r="J52" s="680">
        <f t="shared" si="1"/>
        <v>176</v>
      </c>
      <c r="K52" s="682">
        <f t="shared" si="2"/>
        <v>4464</v>
      </c>
      <c r="L52" s="655">
        <v>0</v>
      </c>
      <c r="M52" s="681">
        <f t="shared" si="3"/>
        <v>3931</v>
      </c>
      <c r="N52" s="681"/>
    </row>
    <row r="53" spans="1:14" ht="15">
      <c r="A53" s="652">
        <v>43</v>
      </c>
      <c r="B53" s="494" t="s">
        <v>483</v>
      </c>
      <c r="C53" s="654">
        <v>34986</v>
      </c>
      <c r="D53" s="654">
        <v>1236</v>
      </c>
      <c r="E53" s="654">
        <v>1178</v>
      </c>
      <c r="F53" s="653">
        <f t="shared" si="0"/>
        <v>58</v>
      </c>
      <c r="G53" s="654">
        <v>23953</v>
      </c>
      <c r="H53" s="654">
        <v>750</v>
      </c>
      <c r="I53" s="403">
        <v>701</v>
      </c>
      <c r="J53" s="680">
        <f t="shared" si="1"/>
        <v>49</v>
      </c>
      <c r="K53" s="682">
        <f t="shared" si="2"/>
        <v>1986</v>
      </c>
      <c r="L53" s="655">
        <v>0</v>
      </c>
      <c r="M53" s="681">
        <f t="shared" si="3"/>
        <v>1879</v>
      </c>
      <c r="N53" s="681"/>
    </row>
    <row r="54" spans="1:14" ht="15">
      <c r="A54" s="652">
        <v>44</v>
      </c>
      <c r="B54" s="494" t="s">
        <v>484</v>
      </c>
      <c r="C54" s="654">
        <v>61004</v>
      </c>
      <c r="D54" s="654">
        <v>5662</v>
      </c>
      <c r="E54" s="654">
        <v>4312</v>
      </c>
      <c r="F54" s="653">
        <f t="shared" si="0"/>
        <v>1350</v>
      </c>
      <c r="G54" s="654">
        <v>32366</v>
      </c>
      <c r="H54" s="654">
        <v>2085</v>
      </c>
      <c r="I54" s="403">
        <v>1860</v>
      </c>
      <c r="J54" s="680">
        <f t="shared" si="1"/>
        <v>225</v>
      </c>
      <c r="K54" s="682">
        <f t="shared" si="2"/>
        <v>7747</v>
      </c>
      <c r="L54" s="655">
        <v>0</v>
      </c>
      <c r="M54" s="681">
        <f t="shared" si="3"/>
        <v>6172</v>
      </c>
      <c r="N54" s="681"/>
    </row>
    <row r="55" spans="1:14" ht="15">
      <c r="A55" s="652">
        <v>45</v>
      </c>
      <c r="B55" s="494" t="s">
        <v>485</v>
      </c>
      <c r="C55" s="654">
        <v>133957</v>
      </c>
      <c r="D55" s="654">
        <v>1905</v>
      </c>
      <c r="E55" s="654">
        <v>1906</v>
      </c>
      <c r="F55" s="653">
        <f t="shared" si="0"/>
        <v>-1</v>
      </c>
      <c r="G55" s="654">
        <v>88389</v>
      </c>
      <c r="H55" s="654">
        <v>716</v>
      </c>
      <c r="I55" s="403">
        <v>713</v>
      </c>
      <c r="J55" s="680">
        <f t="shared" si="1"/>
        <v>3</v>
      </c>
      <c r="K55" s="682">
        <f t="shared" si="2"/>
        <v>2621</v>
      </c>
      <c r="L55" s="655">
        <v>0</v>
      </c>
      <c r="M55" s="681">
        <f t="shared" si="3"/>
        <v>2619</v>
      </c>
      <c r="N55" s="681"/>
    </row>
    <row r="56" spans="1:14" ht="15">
      <c r="A56" s="652">
        <v>46</v>
      </c>
      <c r="B56" s="494" t="s">
        <v>486</v>
      </c>
      <c r="C56" s="654">
        <v>78858</v>
      </c>
      <c r="D56" s="654">
        <v>3599</v>
      </c>
      <c r="E56" s="654">
        <v>3111</v>
      </c>
      <c r="F56" s="653">
        <f t="shared" si="0"/>
        <v>488</v>
      </c>
      <c r="G56" s="654">
        <v>55245</v>
      </c>
      <c r="H56" s="654">
        <v>1362</v>
      </c>
      <c r="I56" s="403">
        <v>1485</v>
      </c>
      <c r="J56" s="680">
        <f t="shared" si="1"/>
        <v>-123</v>
      </c>
      <c r="K56" s="682">
        <f t="shared" si="2"/>
        <v>4961</v>
      </c>
      <c r="L56" s="655">
        <v>0</v>
      </c>
      <c r="M56" s="681">
        <f t="shared" si="3"/>
        <v>4596</v>
      </c>
      <c r="N56" s="681"/>
    </row>
    <row r="57" spans="1:14" ht="15">
      <c r="A57" s="652">
        <v>47</v>
      </c>
      <c r="B57" s="494" t="s">
        <v>487</v>
      </c>
      <c r="C57" s="654">
        <v>95798</v>
      </c>
      <c r="D57" s="654">
        <v>3274</v>
      </c>
      <c r="E57" s="654">
        <v>2962</v>
      </c>
      <c r="F57" s="653">
        <f t="shared" si="0"/>
        <v>312</v>
      </c>
      <c r="G57" s="654">
        <v>62415</v>
      </c>
      <c r="H57" s="654">
        <v>1462</v>
      </c>
      <c r="I57" s="403">
        <v>1296</v>
      </c>
      <c r="J57" s="680">
        <f t="shared" si="1"/>
        <v>166</v>
      </c>
      <c r="K57" s="682">
        <f t="shared" si="2"/>
        <v>4736</v>
      </c>
      <c r="L57" s="655">
        <v>0</v>
      </c>
      <c r="M57" s="681">
        <f t="shared" si="3"/>
        <v>4258</v>
      </c>
      <c r="N57" s="681"/>
    </row>
    <row r="58" spans="1:14" ht="15">
      <c r="A58" s="652">
        <v>48</v>
      </c>
      <c r="B58" s="494" t="s">
        <v>492</v>
      </c>
      <c r="C58" s="654">
        <v>123303</v>
      </c>
      <c r="D58" s="654">
        <v>4313</v>
      </c>
      <c r="E58" s="654">
        <v>3640</v>
      </c>
      <c r="F58" s="653">
        <f t="shared" si="0"/>
        <v>673</v>
      </c>
      <c r="G58" s="654">
        <v>81797</v>
      </c>
      <c r="H58" s="654">
        <v>1910</v>
      </c>
      <c r="I58" s="403">
        <v>1675</v>
      </c>
      <c r="J58" s="680">
        <f t="shared" si="1"/>
        <v>235</v>
      </c>
      <c r="K58" s="682">
        <f t="shared" si="2"/>
        <v>6223</v>
      </c>
      <c r="L58" s="655">
        <v>0</v>
      </c>
      <c r="M58" s="681">
        <f t="shared" si="3"/>
        <v>5315</v>
      </c>
      <c r="N58" s="681"/>
    </row>
    <row r="59" spans="1:14" ht="15">
      <c r="A59" s="652">
        <v>49</v>
      </c>
      <c r="B59" s="494" t="s">
        <v>493</v>
      </c>
      <c r="C59" s="654">
        <v>69090</v>
      </c>
      <c r="D59" s="654">
        <v>2850</v>
      </c>
      <c r="E59" s="654">
        <v>2515</v>
      </c>
      <c r="F59" s="653">
        <f t="shared" si="0"/>
        <v>335</v>
      </c>
      <c r="G59" s="654">
        <v>46069</v>
      </c>
      <c r="H59" s="654">
        <v>1641</v>
      </c>
      <c r="I59" s="403">
        <v>1435</v>
      </c>
      <c r="J59" s="680">
        <f t="shared" si="1"/>
        <v>206</v>
      </c>
      <c r="K59" s="682">
        <f t="shared" si="2"/>
        <v>4491</v>
      </c>
      <c r="L59" s="655">
        <v>0</v>
      </c>
      <c r="M59" s="681">
        <f t="shared" si="3"/>
        <v>3950</v>
      </c>
      <c r="N59" s="681"/>
    </row>
    <row r="60" spans="1:14" ht="15">
      <c r="A60" s="652">
        <v>50</v>
      </c>
      <c r="B60" s="494" t="s">
        <v>488</v>
      </c>
      <c r="C60" s="654">
        <v>47077</v>
      </c>
      <c r="D60" s="654">
        <v>1666</v>
      </c>
      <c r="E60" s="654">
        <v>1568</v>
      </c>
      <c r="F60" s="653">
        <f t="shared" si="0"/>
        <v>98</v>
      </c>
      <c r="G60" s="654">
        <v>33044</v>
      </c>
      <c r="H60" s="654">
        <v>926</v>
      </c>
      <c r="I60" s="403">
        <v>867</v>
      </c>
      <c r="J60" s="680">
        <f t="shared" si="1"/>
        <v>59</v>
      </c>
      <c r="K60" s="682">
        <f t="shared" si="2"/>
        <v>2592</v>
      </c>
      <c r="L60" s="655">
        <v>0</v>
      </c>
      <c r="M60" s="681">
        <f t="shared" si="3"/>
        <v>2435</v>
      </c>
      <c r="N60" s="681"/>
    </row>
    <row r="61" spans="1:14" ht="15">
      <c r="A61" s="652">
        <v>51</v>
      </c>
      <c r="B61" s="494" t="s">
        <v>494</v>
      </c>
      <c r="C61" s="654">
        <v>95565</v>
      </c>
      <c r="D61" s="654">
        <v>3826</v>
      </c>
      <c r="E61" s="654">
        <v>3417</v>
      </c>
      <c r="F61" s="653">
        <f t="shared" si="0"/>
        <v>409</v>
      </c>
      <c r="G61" s="654">
        <v>62035</v>
      </c>
      <c r="H61" s="654">
        <v>1909</v>
      </c>
      <c r="I61" s="403">
        <v>1672</v>
      </c>
      <c r="J61" s="680">
        <f t="shared" si="1"/>
        <v>237</v>
      </c>
      <c r="K61" s="682">
        <f t="shared" si="2"/>
        <v>5735</v>
      </c>
      <c r="L61" s="655">
        <v>0</v>
      </c>
      <c r="M61" s="681">
        <f t="shared" si="3"/>
        <v>5089</v>
      </c>
      <c r="N61" s="681"/>
    </row>
    <row r="62" spans="1:14" s="741" customFormat="1" ht="15">
      <c r="A62" s="735" t="s">
        <v>9</v>
      </c>
      <c r="B62" s="736"/>
      <c r="C62" s="735">
        <v>4189849</v>
      </c>
      <c r="D62" s="735">
        <f t="shared" ref="D62:L62" si="4">SUM(D11:D61)</f>
        <v>158206</v>
      </c>
      <c r="E62" s="735">
        <f t="shared" si="4"/>
        <v>145628</v>
      </c>
      <c r="F62" s="737">
        <f t="shared" si="0"/>
        <v>12578</v>
      </c>
      <c r="G62" s="735">
        <v>2619648</v>
      </c>
      <c r="H62" s="735">
        <f t="shared" si="4"/>
        <v>72951</v>
      </c>
      <c r="I62" s="735">
        <f t="shared" si="4"/>
        <v>67732</v>
      </c>
      <c r="J62" s="738">
        <f t="shared" si="1"/>
        <v>5219</v>
      </c>
      <c r="K62" s="739">
        <f t="shared" si="2"/>
        <v>231157</v>
      </c>
      <c r="L62" s="736">
        <f t="shared" si="4"/>
        <v>0</v>
      </c>
      <c r="M62" s="681">
        <f t="shared" si="3"/>
        <v>213360</v>
      </c>
      <c r="N62" s="740"/>
    </row>
    <row r="63" spans="1:14" ht="17.25" customHeight="1">
      <c r="A63" s="1651" t="s">
        <v>68</v>
      </c>
      <c r="B63" s="1652"/>
      <c r="C63" s="1652"/>
      <c r="D63" s="1652"/>
      <c r="E63" s="1652"/>
      <c r="F63" s="1652"/>
      <c r="G63" s="1652"/>
      <c r="H63" s="1652"/>
      <c r="I63" s="1652"/>
      <c r="J63" s="1652"/>
      <c r="K63" s="1653"/>
      <c r="L63" s="1653"/>
    </row>
    <row r="65" spans="1:19" s="285" customFormat="1" ht="15.75" customHeight="1">
      <c r="A65" s="1147" t="s">
        <v>5</v>
      </c>
      <c r="B65" s="1147"/>
      <c r="C65" s="458"/>
      <c r="D65" s="11"/>
      <c r="E65" s="11"/>
      <c r="H65" s="462"/>
      <c r="I65" s="462"/>
      <c r="J65" s="614"/>
      <c r="K65" s="1152" t="s">
        <v>6</v>
      </c>
      <c r="L65" s="1152"/>
      <c r="M65" s="30"/>
    </row>
    <row r="66" spans="1:19" s="285" customFormat="1" ht="13.15" customHeight="1">
      <c r="J66" s="30" t="s">
        <v>7</v>
      </c>
      <c r="K66" s="30"/>
      <c r="L66" s="30"/>
      <c r="M66" s="30"/>
      <c r="N66" s="64"/>
      <c r="O66" s="64"/>
      <c r="P66" s="64"/>
      <c r="Q66" s="64"/>
      <c r="R66" s="64"/>
      <c r="S66" s="64"/>
    </row>
    <row r="67" spans="1:19" s="285" customFormat="1" ht="12.75">
      <c r="J67" s="30" t="s">
        <v>56</v>
      </c>
      <c r="K67" s="30"/>
      <c r="L67" s="30"/>
      <c r="M67" s="30"/>
      <c r="N67" s="64"/>
      <c r="O67" s="64"/>
      <c r="P67" s="64"/>
      <c r="Q67" s="64"/>
      <c r="R67" s="64"/>
      <c r="S67" s="64"/>
    </row>
    <row r="68" spans="1:19" s="285" customFormat="1" ht="15">
      <c r="B68" s="11"/>
      <c r="C68" s="11"/>
      <c r="D68" s="11"/>
      <c r="E68" s="11"/>
      <c r="J68" s="1151" t="s">
        <v>55</v>
      </c>
      <c r="K68" s="1151"/>
      <c r="L68" s="1151"/>
      <c r="M68" s="614"/>
    </row>
  </sheetData>
  <mergeCells count="21">
    <mergeCell ref="K1:L1"/>
    <mergeCell ref="B2:J2"/>
    <mergeCell ref="B3:J3"/>
    <mergeCell ref="B5:L5"/>
    <mergeCell ref="A6:B6"/>
    <mergeCell ref="A63:L63"/>
    <mergeCell ref="A65:B65"/>
    <mergeCell ref="K65:L65"/>
    <mergeCell ref="J68:L68"/>
    <mergeCell ref="L7:L9"/>
    <mergeCell ref="C8:C9"/>
    <mergeCell ref="D8:D9"/>
    <mergeCell ref="E8:F8"/>
    <mergeCell ref="G8:G9"/>
    <mergeCell ref="H8:H9"/>
    <mergeCell ref="I8:J8"/>
    <mergeCell ref="A7:A9"/>
    <mergeCell ref="B7:B9"/>
    <mergeCell ref="C7:F7"/>
    <mergeCell ref="G7:J7"/>
    <mergeCell ref="K7:K9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Q35"/>
  <sheetViews>
    <sheetView view="pageBreakPreview" topLeftCell="A7" zoomScaleNormal="90" zoomScaleSheetLayoutView="100" workbookViewId="0">
      <selection activeCell="A25" sqref="A25:XFD25"/>
    </sheetView>
  </sheetViews>
  <sheetFormatPr defaultColWidth="9.140625" defaultRowHeight="12.75"/>
  <cols>
    <col min="1" max="1" width="6.42578125" style="445" customWidth="1"/>
    <col min="2" max="2" width="28.140625" style="445" customWidth="1"/>
    <col min="3" max="24" width="9.140625" style="445" customWidth="1"/>
    <col min="25" max="25" width="10.85546875" style="445" customWidth="1"/>
    <col min="26" max="26" width="10.42578125" style="445" customWidth="1"/>
    <col min="27" max="16384" width="9.140625" style="445"/>
  </cols>
  <sheetData>
    <row r="1" spans="1:251" ht="15">
      <c r="Q1" s="446"/>
      <c r="R1" s="446"/>
      <c r="S1" s="446"/>
      <c r="T1" s="446"/>
      <c r="U1" s="446"/>
      <c r="V1" s="446"/>
      <c r="W1" s="1667" t="s">
        <v>352</v>
      </c>
      <c r="X1" s="1667"/>
      <c r="Y1" s="1667"/>
    </row>
    <row r="2" spans="1:251" ht="15.75">
      <c r="A2" s="1668" t="s">
        <v>0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1668"/>
      <c r="S2" s="1668"/>
      <c r="T2" s="1668"/>
      <c r="U2" s="1668"/>
      <c r="V2" s="1668"/>
      <c r="W2" s="1668"/>
      <c r="X2" s="1668"/>
      <c r="Y2" s="1668"/>
    </row>
    <row r="3" spans="1:251" ht="18">
      <c r="A3" s="1669" t="s">
        <v>354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  <c r="Q3" s="1669"/>
      <c r="R3" s="1669"/>
      <c r="S3" s="1669"/>
      <c r="T3" s="1669"/>
      <c r="U3" s="1669"/>
      <c r="V3" s="1669"/>
      <c r="W3" s="1669"/>
      <c r="X3" s="1669"/>
      <c r="Y3" s="1669"/>
    </row>
    <row r="5" spans="1:251" ht="15.75">
      <c r="A5" s="1670" t="s">
        <v>585</v>
      </c>
      <c r="B5" s="1670"/>
      <c r="C5" s="1670"/>
      <c r="D5" s="1670"/>
      <c r="E5" s="1670"/>
      <c r="F5" s="1670"/>
      <c r="G5" s="1670"/>
      <c r="H5" s="1670"/>
      <c r="I5" s="1670"/>
      <c r="J5" s="1670"/>
      <c r="K5" s="1670"/>
      <c r="L5" s="1670"/>
      <c r="M5" s="1670"/>
      <c r="N5" s="1670"/>
      <c r="O5" s="1670"/>
      <c r="P5" s="1670"/>
      <c r="Q5" s="1670"/>
      <c r="R5" s="1670"/>
      <c r="S5" s="1670"/>
      <c r="T5" s="1670"/>
      <c r="U5" s="1670"/>
      <c r="V5" s="1670"/>
      <c r="W5" s="1670"/>
      <c r="X5" s="1670"/>
      <c r="Y5" s="1670"/>
    </row>
    <row r="7" spans="1:251">
      <c r="A7" s="1671" t="s">
        <v>96</v>
      </c>
      <c r="B7" s="1671"/>
    </row>
    <row r="8" spans="1:251" ht="18">
      <c r="A8" s="355"/>
      <c r="B8" s="355"/>
      <c r="X8" s="1666" t="s">
        <v>161</v>
      </c>
      <c r="Y8" s="1666"/>
    </row>
    <row r="9" spans="1:251" ht="12.75" customHeight="1">
      <c r="A9" s="1675" t="s">
        <v>1</v>
      </c>
      <c r="B9" s="1675" t="s">
        <v>64</v>
      </c>
      <c r="C9" s="1683" t="s">
        <v>16</v>
      </c>
      <c r="D9" s="1683"/>
      <c r="E9" s="1683"/>
      <c r="F9" s="1683"/>
      <c r="G9" s="1683"/>
      <c r="H9" s="1683"/>
      <c r="I9" s="1683"/>
      <c r="J9" s="1683"/>
      <c r="K9" s="1683"/>
      <c r="L9" s="769"/>
      <c r="M9" s="1683" t="s">
        <v>17</v>
      </c>
      <c r="N9" s="1683"/>
      <c r="O9" s="1683"/>
      <c r="P9" s="1683"/>
      <c r="Q9" s="1683"/>
      <c r="R9" s="1683"/>
      <c r="S9" s="1683"/>
      <c r="T9" s="1683"/>
      <c r="U9" s="1683"/>
      <c r="V9" s="769"/>
      <c r="W9" s="1675" t="s">
        <v>83</v>
      </c>
      <c r="X9" s="1675"/>
      <c r="Y9" s="1675"/>
      <c r="Z9" s="1672" t="s">
        <v>28</v>
      </c>
      <c r="AA9" s="356"/>
      <c r="AB9" s="356"/>
      <c r="AC9" s="356"/>
      <c r="AD9" s="356"/>
      <c r="AE9" s="357"/>
      <c r="AF9" s="358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  <c r="IN9" s="356"/>
      <c r="IO9" s="356"/>
      <c r="IP9" s="356"/>
      <c r="IQ9" s="356"/>
    </row>
    <row r="10" spans="1:251" ht="12.75" customHeight="1">
      <c r="A10" s="1675"/>
      <c r="B10" s="1675"/>
      <c r="C10" s="1675" t="s">
        <v>103</v>
      </c>
      <c r="D10" s="1675"/>
      <c r="E10" s="1675"/>
      <c r="F10" s="1675" t="s">
        <v>104</v>
      </c>
      <c r="G10" s="1675"/>
      <c r="H10" s="1675"/>
      <c r="I10" s="1675" t="s">
        <v>9</v>
      </c>
      <c r="J10" s="1675"/>
      <c r="K10" s="1675"/>
      <c r="L10" s="767"/>
      <c r="M10" s="1675" t="s">
        <v>103</v>
      </c>
      <c r="N10" s="1675"/>
      <c r="O10" s="1675"/>
      <c r="P10" s="1675" t="s">
        <v>104</v>
      </c>
      <c r="Q10" s="1675"/>
      <c r="R10" s="1675"/>
      <c r="S10" s="1675" t="s">
        <v>9</v>
      </c>
      <c r="T10" s="1675"/>
      <c r="U10" s="1675"/>
      <c r="V10" s="767"/>
      <c r="W10" s="1675"/>
      <c r="X10" s="1675"/>
      <c r="Y10" s="1675"/>
      <c r="Z10" s="1673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  <c r="GH10" s="356"/>
      <c r="GI10" s="356"/>
      <c r="GJ10" s="356"/>
      <c r="GK10" s="356"/>
      <c r="GL10" s="356"/>
      <c r="GM10" s="356"/>
      <c r="GN10" s="356"/>
      <c r="GO10" s="356"/>
      <c r="GP10" s="356"/>
      <c r="GQ10" s="356"/>
      <c r="GR10" s="356"/>
      <c r="GS10" s="356"/>
      <c r="GT10" s="356"/>
      <c r="GU10" s="356"/>
      <c r="GV10" s="356"/>
      <c r="GW10" s="356"/>
      <c r="GX10" s="356"/>
      <c r="GY10" s="356"/>
      <c r="GZ10" s="356"/>
      <c r="HA10" s="356"/>
      <c r="HB10" s="356"/>
      <c r="HC10" s="356"/>
      <c r="HD10" s="356"/>
      <c r="HE10" s="356"/>
      <c r="HF10" s="356"/>
      <c r="HG10" s="356"/>
      <c r="HH10" s="356"/>
      <c r="HI10" s="356"/>
      <c r="HJ10" s="356"/>
      <c r="HK10" s="356"/>
      <c r="HL10" s="356"/>
      <c r="HM10" s="356"/>
      <c r="HN10" s="356"/>
      <c r="HO10" s="356"/>
      <c r="HP10" s="356"/>
      <c r="HQ10" s="356"/>
      <c r="HR10" s="356"/>
      <c r="HS10" s="356"/>
      <c r="HT10" s="356"/>
      <c r="HU10" s="356"/>
      <c r="HV10" s="356"/>
      <c r="HW10" s="356"/>
      <c r="HX10" s="356"/>
      <c r="HY10" s="356"/>
      <c r="HZ10" s="356"/>
      <c r="IA10" s="356"/>
      <c r="IB10" s="356"/>
      <c r="IC10" s="356"/>
      <c r="ID10" s="356"/>
      <c r="IE10" s="356"/>
      <c r="IF10" s="356"/>
      <c r="IG10" s="356"/>
      <c r="IH10" s="356"/>
      <c r="II10" s="356"/>
      <c r="IJ10" s="356"/>
      <c r="IK10" s="356"/>
      <c r="IL10" s="356"/>
      <c r="IM10" s="356"/>
      <c r="IN10" s="356"/>
      <c r="IO10" s="356"/>
      <c r="IP10" s="356"/>
      <c r="IQ10" s="356"/>
    </row>
    <row r="11" spans="1:251">
      <c r="A11" s="1675"/>
      <c r="B11" s="1675"/>
      <c r="C11" s="767" t="s">
        <v>162</v>
      </c>
      <c r="D11" s="767" t="s">
        <v>31</v>
      </c>
      <c r="E11" s="767" t="s">
        <v>32</v>
      </c>
      <c r="F11" s="767" t="s">
        <v>162</v>
      </c>
      <c r="G11" s="767" t="s">
        <v>31</v>
      </c>
      <c r="H11" s="767" t="s">
        <v>32</v>
      </c>
      <c r="I11" s="767" t="s">
        <v>162</v>
      </c>
      <c r="J11" s="767" t="s">
        <v>31</v>
      </c>
      <c r="K11" s="767" t="s">
        <v>32</v>
      </c>
      <c r="L11" s="767" t="s">
        <v>9</v>
      </c>
      <c r="M11" s="767" t="s">
        <v>162</v>
      </c>
      <c r="N11" s="767" t="s">
        <v>31</v>
      </c>
      <c r="O11" s="767" t="s">
        <v>32</v>
      </c>
      <c r="P11" s="767" t="s">
        <v>162</v>
      </c>
      <c r="Q11" s="767" t="s">
        <v>31</v>
      </c>
      <c r="R11" s="767" t="s">
        <v>32</v>
      </c>
      <c r="S11" s="767" t="s">
        <v>162</v>
      </c>
      <c r="T11" s="767" t="s">
        <v>31</v>
      </c>
      <c r="U11" s="767" t="s">
        <v>32</v>
      </c>
      <c r="V11" s="767"/>
      <c r="W11" s="767" t="s">
        <v>162</v>
      </c>
      <c r="X11" s="767" t="s">
        <v>31</v>
      </c>
      <c r="Y11" s="767" t="s">
        <v>32</v>
      </c>
      <c r="Z11" s="1674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  <c r="GH11" s="356"/>
      <c r="GI11" s="356"/>
      <c r="GJ11" s="356"/>
      <c r="GK11" s="356"/>
      <c r="GL11" s="356"/>
      <c r="GM11" s="356"/>
      <c r="GN11" s="356"/>
      <c r="GO11" s="356"/>
      <c r="GP11" s="356"/>
      <c r="GQ11" s="356"/>
      <c r="GR11" s="356"/>
      <c r="GS11" s="356"/>
      <c r="GT11" s="356"/>
      <c r="GU11" s="356"/>
      <c r="GV11" s="356"/>
      <c r="GW11" s="356"/>
      <c r="GX11" s="356"/>
      <c r="GY11" s="356"/>
      <c r="GZ11" s="356"/>
      <c r="HA11" s="356"/>
      <c r="HB11" s="356"/>
      <c r="HC11" s="356"/>
      <c r="HD11" s="356"/>
      <c r="HE11" s="356"/>
      <c r="HF11" s="356"/>
      <c r="HG11" s="356"/>
      <c r="HH11" s="356"/>
      <c r="HI11" s="356"/>
      <c r="HJ11" s="356"/>
      <c r="HK11" s="356"/>
      <c r="HL11" s="356"/>
      <c r="HM11" s="356"/>
      <c r="HN11" s="356"/>
      <c r="HO11" s="356"/>
      <c r="HP11" s="356"/>
      <c r="HQ11" s="356"/>
      <c r="HR11" s="356"/>
      <c r="HS11" s="356"/>
      <c r="HT11" s="356"/>
      <c r="HU11" s="356"/>
      <c r="HV11" s="356"/>
      <c r="HW11" s="356"/>
      <c r="HX11" s="356"/>
      <c r="HY11" s="356"/>
      <c r="HZ11" s="356"/>
      <c r="IA11" s="356"/>
      <c r="IB11" s="356"/>
      <c r="IC11" s="356"/>
      <c r="ID11" s="356"/>
      <c r="IE11" s="356"/>
      <c r="IF11" s="356"/>
      <c r="IG11" s="356"/>
      <c r="IH11" s="356"/>
      <c r="II11" s="356"/>
      <c r="IJ11" s="356"/>
      <c r="IK11" s="356"/>
      <c r="IL11" s="356"/>
      <c r="IM11" s="356"/>
      <c r="IN11" s="356"/>
      <c r="IO11" s="356"/>
      <c r="IP11" s="356"/>
      <c r="IQ11" s="356"/>
    </row>
    <row r="12" spans="1:251">
      <c r="A12" s="767">
        <v>1</v>
      </c>
      <c r="B12" s="767">
        <v>2</v>
      </c>
      <c r="C12" s="767">
        <v>3</v>
      </c>
      <c r="D12" s="767">
        <v>4</v>
      </c>
      <c r="E12" s="767">
        <v>5</v>
      </c>
      <c r="F12" s="767">
        <v>7</v>
      </c>
      <c r="G12" s="767">
        <v>8</v>
      </c>
      <c r="H12" s="767">
        <v>9</v>
      </c>
      <c r="I12" s="767">
        <v>11</v>
      </c>
      <c r="J12" s="767">
        <v>12</v>
      </c>
      <c r="K12" s="767">
        <v>13</v>
      </c>
      <c r="L12" s="767"/>
      <c r="M12" s="767">
        <v>15</v>
      </c>
      <c r="N12" s="767">
        <v>16</v>
      </c>
      <c r="O12" s="767">
        <v>17</v>
      </c>
      <c r="P12" s="767">
        <v>19</v>
      </c>
      <c r="Q12" s="767">
        <v>20</v>
      </c>
      <c r="R12" s="767">
        <v>21</v>
      </c>
      <c r="S12" s="767">
        <v>23</v>
      </c>
      <c r="T12" s="767">
        <v>24</v>
      </c>
      <c r="U12" s="767">
        <v>25</v>
      </c>
      <c r="V12" s="767" t="s">
        <v>553</v>
      </c>
      <c r="W12" s="767">
        <v>27</v>
      </c>
      <c r="X12" s="767">
        <v>28</v>
      </c>
      <c r="Y12" s="767">
        <v>29</v>
      </c>
      <c r="Z12" s="447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59"/>
      <c r="EG12" s="359"/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59"/>
      <c r="ET12" s="359"/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59"/>
      <c r="FG12" s="359"/>
      <c r="FH12" s="359"/>
      <c r="FI12" s="359"/>
      <c r="FJ12" s="359"/>
      <c r="FK12" s="359"/>
      <c r="FL12" s="359"/>
      <c r="FM12" s="359"/>
      <c r="FN12" s="359"/>
      <c r="FO12" s="359"/>
      <c r="FP12" s="359"/>
      <c r="FQ12" s="359"/>
      <c r="FR12" s="359"/>
      <c r="FS12" s="359"/>
      <c r="FT12" s="359"/>
      <c r="FU12" s="359"/>
      <c r="FV12" s="359"/>
      <c r="FW12" s="359"/>
      <c r="FX12" s="359"/>
      <c r="FY12" s="359"/>
      <c r="FZ12" s="359"/>
      <c r="GA12" s="359"/>
      <c r="GB12" s="359"/>
      <c r="GC12" s="359"/>
      <c r="GD12" s="359"/>
      <c r="GE12" s="359"/>
      <c r="GF12" s="359"/>
      <c r="GG12" s="359"/>
      <c r="GH12" s="359"/>
      <c r="GI12" s="359"/>
      <c r="GJ12" s="359"/>
      <c r="GK12" s="359"/>
      <c r="GL12" s="359"/>
      <c r="GM12" s="359"/>
      <c r="GN12" s="359"/>
      <c r="GO12" s="359"/>
      <c r="GP12" s="359"/>
      <c r="GQ12" s="359"/>
      <c r="GR12" s="359"/>
      <c r="GS12" s="359"/>
      <c r="GT12" s="359"/>
      <c r="GU12" s="359"/>
      <c r="GV12" s="359"/>
      <c r="GW12" s="359"/>
      <c r="GX12" s="359"/>
      <c r="GY12" s="359"/>
      <c r="GZ12" s="359"/>
      <c r="HA12" s="359"/>
      <c r="HB12" s="359"/>
      <c r="HC12" s="359"/>
      <c r="HD12" s="359"/>
      <c r="HE12" s="359"/>
      <c r="HF12" s="359"/>
      <c r="HG12" s="359"/>
      <c r="HH12" s="359"/>
      <c r="HI12" s="359"/>
      <c r="HJ12" s="359"/>
      <c r="HK12" s="359"/>
      <c r="HL12" s="359"/>
      <c r="HM12" s="359"/>
      <c r="HN12" s="359"/>
      <c r="HO12" s="359"/>
      <c r="HP12" s="359"/>
      <c r="HQ12" s="359"/>
      <c r="HR12" s="359"/>
      <c r="HS12" s="359"/>
      <c r="HT12" s="359"/>
      <c r="HU12" s="359"/>
      <c r="HV12" s="359"/>
      <c r="HW12" s="359"/>
      <c r="HX12" s="359"/>
      <c r="HY12" s="359"/>
      <c r="HZ12" s="359"/>
      <c r="IA12" s="359"/>
      <c r="IB12" s="359"/>
      <c r="IC12" s="359"/>
      <c r="ID12" s="359"/>
      <c r="IE12" s="359"/>
      <c r="IF12" s="359"/>
      <c r="IG12" s="359"/>
      <c r="IH12" s="359"/>
      <c r="II12" s="359"/>
      <c r="IJ12" s="359"/>
      <c r="IK12" s="359"/>
      <c r="IL12" s="359"/>
      <c r="IM12" s="359"/>
      <c r="IN12" s="359"/>
      <c r="IO12" s="359"/>
      <c r="IP12" s="359"/>
      <c r="IQ12" s="359"/>
    </row>
    <row r="13" spans="1:251" ht="18" customHeight="1">
      <c r="A13" s="1678" t="s">
        <v>154</v>
      </c>
      <c r="B13" s="1678"/>
      <c r="C13" s="767"/>
      <c r="D13" s="767"/>
      <c r="E13" s="767"/>
      <c r="F13" s="767"/>
      <c r="G13" s="767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9"/>
      <c r="X13" s="448"/>
      <c r="Y13" s="448"/>
      <c r="Z13" s="447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59"/>
      <c r="DZ13" s="359"/>
      <c r="EA13" s="359"/>
      <c r="EB13" s="359"/>
      <c r="EC13" s="359"/>
      <c r="ED13" s="359"/>
      <c r="EE13" s="359"/>
      <c r="EF13" s="359"/>
      <c r="EG13" s="359"/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59"/>
      <c r="ET13" s="359"/>
      <c r="EU13" s="359"/>
      <c r="EV13" s="359"/>
      <c r="EW13" s="359"/>
      <c r="EX13" s="359"/>
      <c r="EY13" s="359"/>
      <c r="EZ13" s="359"/>
      <c r="FA13" s="359"/>
      <c r="FB13" s="359"/>
      <c r="FC13" s="359"/>
      <c r="FD13" s="359"/>
      <c r="FE13" s="359"/>
      <c r="FF13" s="359"/>
      <c r="FG13" s="359"/>
      <c r="FH13" s="359"/>
      <c r="FI13" s="359"/>
      <c r="FJ13" s="359"/>
      <c r="FK13" s="359"/>
      <c r="FL13" s="359"/>
      <c r="FM13" s="359"/>
      <c r="FN13" s="359"/>
      <c r="FO13" s="359"/>
      <c r="FP13" s="359"/>
      <c r="FQ13" s="359"/>
      <c r="FR13" s="359"/>
      <c r="FS13" s="359"/>
      <c r="FT13" s="359"/>
      <c r="FU13" s="359"/>
      <c r="FV13" s="359"/>
      <c r="FW13" s="359"/>
      <c r="FX13" s="359"/>
      <c r="FY13" s="359"/>
      <c r="FZ13" s="359"/>
      <c r="GA13" s="359"/>
      <c r="GB13" s="359"/>
      <c r="GC13" s="359"/>
      <c r="GD13" s="359"/>
      <c r="GE13" s="359"/>
      <c r="GF13" s="359"/>
      <c r="GG13" s="359"/>
      <c r="GH13" s="359"/>
      <c r="GI13" s="359"/>
      <c r="GJ13" s="359"/>
      <c r="GK13" s="359"/>
      <c r="GL13" s="359"/>
      <c r="GM13" s="359"/>
      <c r="GN13" s="359"/>
      <c r="GO13" s="359"/>
      <c r="GP13" s="359"/>
      <c r="GQ13" s="359"/>
      <c r="GR13" s="359"/>
      <c r="GS13" s="359"/>
      <c r="GT13" s="359"/>
      <c r="GU13" s="359"/>
      <c r="GV13" s="359"/>
      <c r="GW13" s="359"/>
      <c r="GX13" s="359"/>
      <c r="GY13" s="359"/>
      <c r="GZ13" s="359"/>
      <c r="HA13" s="359"/>
      <c r="HB13" s="359"/>
      <c r="HC13" s="359"/>
      <c r="HD13" s="359"/>
      <c r="HE13" s="359"/>
      <c r="HF13" s="359"/>
      <c r="HG13" s="359"/>
      <c r="HH13" s="359"/>
      <c r="HI13" s="359"/>
      <c r="HJ13" s="359"/>
      <c r="HK13" s="359"/>
      <c r="HL13" s="359"/>
      <c r="HM13" s="359"/>
      <c r="HN13" s="359"/>
      <c r="HO13" s="359"/>
      <c r="HP13" s="359"/>
      <c r="HQ13" s="359"/>
      <c r="HR13" s="359"/>
      <c r="HS13" s="359"/>
      <c r="HT13" s="359"/>
      <c r="HU13" s="359"/>
      <c r="HV13" s="359"/>
      <c r="HW13" s="359"/>
      <c r="HX13" s="359"/>
      <c r="HY13" s="359"/>
      <c r="HZ13" s="359"/>
      <c r="IA13" s="359"/>
      <c r="IB13" s="359"/>
      <c r="IC13" s="359"/>
      <c r="ID13" s="359"/>
      <c r="IE13" s="359"/>
      <c r="IF13" s="359"/>
      <c r="IG13" s="359"/>
      <c r="IH13" s="359"/>
      <c r="II13" s="359"/>
      <c r="IJ13" s="359"/>
      <c r="IK13" s="359"/>
      <c r="IL13" s="359"/>
      <c r="IM13" s="359"/>
      <c r="IN13" s="359"/>
      <c r="IO13" s="359"/>
      <c r="IP13" s="359"/>
      <c r="IQ13" s="359"/>
    </row>
    <row r="14" spans="1:251" ht="18" customHeight="1">
      <c r="A14" s="771">
        <v>1</v>
      </c>
      <c r="B14" s="441" t="s">
        <v>75</v>
      </c>
      <c r="C14" s="449">
        <f>I14</f>
        <v>1005.8353900000001</v>
      </c>
      <c r="D14" s="449">
        <f>J14</f>
        <v>302.21877000000001</v>
      </c>
      <c r="E14" s="449">
        <f>K14</f>
        <v>425.84584000000001</v>
      </c>
      <c r="F14" s="449">
        <v>0</v>
      </c>
      <c r="G14" s="449">
        <v>0</v>
      </c>
      <c r="H14" s="449">
        <v>0</v>
      </c>
      <c r="I14" s="360">
        <f>L14*58.01/100</f>
        <v>1005.8353900000001</v>
      </c>
      <c r="J14" s="360">
        <f>L14*17.43/100</f>
        <v>302.21877000000001</v>
      </c>
      <c r="K14" s="360">
        <f>L14*24.56/100</f>
        <v>425.84584000000001</v>
      </c>
      <c r="L14" s="360">
        <v>1733.9</v>
      </c>
      <c r="M14" s="449">
        <f>S14</f>
        <v>1220.5768079999998</v>
      </c>
      <c r="N14" s="449">
        <f>T14</f>
        <v>366.74114399999996</v>
      </c>
      <c r="O14" s="449">
        <f>U14</f>
        <v>516.76204799999994</v>
      </c>
      <c r="P14" s="449">
        <v>0</v>
      </c>
      <c r="Q14" s="449">
        <v>0</v>
      </c>
      <c r="R14" s="449">
        <v>0</v>
      </c>
      <c r="S14" s="360">
        <f>V14*58.01/100</f>
        <v>1220.5768079999998</v>
      </c>
      <c r="T14" s="360">
        <f>V14*17.43/100</f>
        <v>366.74114399999996</v>
      </c>
      <c r="U14" s="360">
        <f>V14*24.56/100</f>
        <v>516.76204799999994</v>
      </c>
      <c r="V14" s="360">
        <v>2104.08</v>
      </c>
      <c r="W14" s="360">
        <f t="shared" ref="W14:Y18" si="0">I14+S14</f>
        <v>2226.412198</v>
      </c>
      <c r="X14" s="360">
        <f t="shared" si="0"/>
        <v>668.95991400000003</v>
      </c>
      <c r="Y14" s="360">
        <f t="shared" si="0"/>
        <v>942.607888</v>
      </c>
      <c r="Z14" s="888">
        <f>W14+X14+Y14</f>
        <v>3837.98</v>
      </c>
    </row>
    <row r="15" spans="1:251" ht="18" customHeight="1">
      <c r="A15" s="771">
        <v>2</v>
      </c>
      <c r="B15" s="450" t="s">
        <v>311</v>
      </c>
      <c r="C15" s="449">
        <f t="shared" ref="C15:E16" si="1">I15*60/100</f>
        <v>11118.219804</v>
      </c>
      <c r="D15" s="449">
        <f t="shared" si="1"/>
        <v>3340.6407720000002</v>
      </c>
      <c r="E15" s="449">
        <f t="shared" si="1"/>
        <v>4707.1794239999999</v>
      </c>
      <c r="F15" s="449">
        <f t="shared" ref="F15:H16" si="2">I15*40/100</f>
        <v>7412.1465360000011</v>
      </c>
      <c r="G15" s="449">
        <f t="shared" si="2"/>
        <v>2227.093848</v>
      </c>
      <c r="H15" s="449">
        <f t="shared" si="2"/>
        <v>3138.119616</v>
      </c>
      <c r="I15" s="360">
        <f>L15*58.01/100</f>
        <v>18530.36634</v>
      </c>
      <c r="J15" s="360">
        <f>L15*17.43/100</f>
        <v>5567.7346200000002</v>
      </c>
      <c r="K15" s="360">
        <f>L15*24.56/100</f>
        <v>7845.2990399999999</v>
      </c>
      <c r="L15" s="360">
        <v>31943.4</v>
      </c>
      <c r="M15" s="449">
        <f t="shared" ref="M15:O16" si="3">S15*60/100</f>
        <v>10594.553092200002</v>
      </c>
      <c r="N15" s="449">
        <f t="shared" si="3"/>
        <v>3183.2970246</v>
      </c>
      <c r="O15" s="449">
        <f t="shared" si="3"/>
        <v>4485.4718831999999</v>
      </c>
      <c r="P15" s="449">
        <f t="shared" ref="P15:R16" si="4">S15*40/100</f>
        <v>7063.0353948000002</v>
      </c>
      <c r="Q15" s="449">
        <f t="shared" si="4"/>
        <v>2122.1980164000001</v>
      </c>
      <c r="R15" s="449">
        <f t="shared" si="4"/>
        <v>2990.3145887999995</v>
      </c>
      <c r="S15" s="360">
        <f>V15*58.01/100</f>
        <v>17657.588487000001</v>
      </c>
      <c r="T15" s="360">
        <f>V15*17.43/100</f>
        <v>5305.4950410000001</v>
      </c>
      <c r="U15" s="360">
        <f>V15*24.56/100</f>
        <v>7475.7864719999989</v>
      </c>
      <c r="V15" s="360">
        <v>30438.87</v>
      </c>
      <c r="W15" s="360">
        <f t="shared" si="0"/>
        <v>36187.954827000001</v>
      </c>
      <c r="X15" s="360">
        <f t="shared" si="0"/>
        <v>10873.229661000001</v>
      </c>
      <c r="Y15" s="360">
        <f t="shared" si="0"/>
        <v>15321.085511999998</v>
      </c>
      <c r="Z15" s="888">
        <f t="shared" ref="Z15:Z22" si="5">W15+X15+Y15</f>
        <v>62382.27</v>
      </c>
    </row>
    <row r="16" spans="1:251" ht="22.5" customHeight="1">
      <c r="A16" s="771">
        <v>3</v>
      </c>
      <c r="B16" s="450" t="s">
        <v>79</v>
      </c>
      <c r="C16" s="449">
        <f t="shared" si="1"/>
        <v>10644.329152800001</v>
      </c>
      <c r="D16" s="449">
        <f t="shared" si="1"/>
        <v>3198.2530103999998</v>
      </c>
      <c r="E16" s="449">
        <f t="shared" si="1"/>
        <v>4506.5458368</v>
      </c>
      <c r="F16" s="449">
        <f t="shared" si="2"/>
        <v>7096.2194352000006</v>
      </c>
      <c r="G16" s="449">
        <f t="shared" si="2"/>
        <v>2132.1686736000001</v>
      </c>
      <c r="H16" s="449">
        <f t="shared" si="2"/>
        <v>3004.3638912000001</v>
      </c>
      <c r="I16" s="360">
        <f>L16*58.01/100</f>
        <v>17740.548588000001</v>
      </c>
      <c r="J16" s="360">
        <f>L16*17.43/100</f>
        <v>5330.4216839999999</v>
      </c>
      <c r="K16" s="360">
        <f>L16*24.56/100</f>
        <v>7510.9097279999996</v>
      </c>
      <c r="L16" s="360">
        <v>30581.88</v>
      </c>
      <c r="M16" s="449">
        <f t="shared" si="3"/>
        <v>4950.7079831999999</v>
      </c>
      <c r="N16" s="449">
        <f t="shared" si="3"/>
        <v>1487.5166376</v>
      </c>
      <c r="O16" s="449">
        <f t="shared" si="3"/>
        <v>2096.0073791999998</v>
      </c>
      <c r="P16" s="449">
        <f t="shared" si="4"/>
        <v>3300.4719888</v>
      </c>
      <c r="Q16" s="449">
        <f t="shared" si="4"/>
        <v>991.6777583999999</v>
      </c>
      <c r="R16" s="449">
        <f t="shared" si="4"/>
        <v>1397.3382528</v>
      </c>
      <c r="S16" s="360">
        <f>V16*58.01/100</f>
        <v>8251.1799719999999</v>
      </c>
      <c r="T16" s="360">
        <f>V16*17.43/100</f>
        <v>2479.1943959999999</v>
      </c>
      <c r="U16" s="360">
        <f>V16*24.56/100</f>
        <v>3493.3456319999996</v>
      </c>
      <c r="V16" s="360">
        <v>14223.72</v>
      </c>
      <c r="W16" s="360">
        <f t="shared" si="0"/>
        <v>25991.728560000003</v>
      </c>
      <c r="X16" s="360">
        <f t="shared" si="0"/>
        <v>7809.6160799999998</v>
      </c>
      <c r="Y16" s="360">
        <f t="shared" si="0"/>
        <v>11004.255359999999</v>
      </c>
      <c r="Z16" s="888">
        <f t="shared" si="5"/>
        <v>44805.600000000006</v>
      </c>
    </row>
    <row r="17" spans="1:26" s="893" customFormat="1" ht="18" customHeight="1">
      <c r="A17" s="889">
        <v>4</v>
      </c>
      <c r="B17" s="890" t="s">
        <v>77</v>
      </c>
      <c r="C17" s="891">
        <f t="shared" ref="C17:E18" si="6">I17</f>
        <v>643.725368</v>
      </c>
      <c r="D17" s="891">
        <f t="shared" si="6"/>
        <v>193.41722400000003</v>
      </c>
      <c r="E17" s="891">
        <f t="shared" si="6"/>
        <v>272.53740799999997</v>
      </c>
      <c r="F17" s="891">
        <v>0</v>
      </c>
      <c r="G17" s="891">
        <v>0</v>
      </c>
      <c r="H17" s="891">
        <v>0</v>
      </c>
      <c r="I17" s="891">
        <f>L17*58.01/100</f>
        <v>643.725368</v>
      </c>
      <c r="J17" s="891">
        <f>L17*17.43/100</f>
        <v>193.41722400000003</v>
      </c>
      <c r="K17" s="891">
        <f>L17*24.56/100</f>
        <v>272.53740799999997</v>
      </c>
      <c r="L17" s="891">
        <v>1109.68</v>
      </c>
      <c r="M17" s="891">
        <f t="shared" ref="M17:O18" si="7">S17</f>
        <v>610.30000599999994</v>
      </c>
      <c r="N17" s="891">
        <f t="shared" si="7"/>
        <v>183.37405799999999</v>
      </c>
      <c r="O17" s="891">
        <f t="shared" si="7"/>
        <v>258.38593599999996</v>
      </c>
      <c r="P17" s="891">
        <v>0</v>
      </c>
      <c r="Q17" s="891">
        <v>0</v>
      </c>
      <c r="R17" s="891">
        <v>0</v>
      </c>
      <c r="S17" s="891">
        <f>V17*58.01/100</f>
        <v>610.30000599999994</v>
      </c>
      <c r="T17" s="891">
        <f>V17*17.43/100</f>
        <v>183.37405799999999</v>
      </c>
      <c r="U17" s="891">
        <f>V17*24.56/100</f>
        <v>258.38593599999996</v>
      </c>
      <c r="V17" s="891">
        <v>1052.06</v>
      </c>
      <c r="W17" s="891">
        <f t="shared" si="0"/>
        <v>1254.0253739999998</v>
      </c>
      <c r="X17" s="891">
        <f t="shared" si="0"/>
        <v>376.79128200000002</v>
      </c>
      <c r="Y17" s="891">
        <f t="shared" si="0"/>
        <v>530.92334399999993</v>
      </c>
      <c r="Z17" s="892">
        <f t="shared" si="5"/>
        <v>2161.7399999999998</v>
      </c>
    </row>
    <row r="18" spans="1:26" ht="18" customHeight="1">
      <c r="A18" s="771">
        <v>5</v>
      </c>
      <c r="B18" s="441" t="s">
        <v>78</v>
      </c>
      <c r="C18" s="449">
        <f t="shared" si="6"/>
        <v>625.66685499999994</v>
      </c>
      <c r="D18" s="449">
        <f t="shared" si="6"/>
        <v>187.991265</v>
      </c>
      <c r="E18" s="449">
        <f t="shared" si="6"/>
        <v>264.89187999999996</v>
      </c>
      <c r="F18" s="449">
        <v>0</v>
      </c>
      <c r="G18" s="449">
        <v>0</v>
      </c>
      <c r="H18" s="449">
        <v>0</v>
      </c>
      <c r="I18" s="360">
        <f>L18*58.01/100</f>
        <v>625.66685499999994</v>
      </c>
      <c r="J18" s="360">
        <f>L18*17.43/100</f>
        <v>187.991265</v>
      </c>
      <c r="K18" s="360">
        <f>L18*24.56/100</f>
        <v>264.89187999999996</v>
      </c>
      <c r="L18" s="360">
        <v>1078.55</v>
      </c>
      <c r="M18" s="449">
        <f t="shared" si="7"/>
        <v>460.84304199999997</v>
      </c>
      <c r="N18" s="449">
        <f t="shared" si="7"/>
        <v>138.46740599999998</v>
      </c>
      <c r="O18" s="449">
        <f t="shared" si="7"/>
        <v>195.10955199999998</v>
      </c>
      <c r="P18" s="449">
        <v>0</v>
      </c>
      <c r="Q18" s="449">
        <v>0</v>
      </c>
      <c r="R18" s="449">
        <v>0</v>
      </c>
      <c r="S18" s="360">
        <f>V18*58.01/100</f>
        <v>460.84304199999997</v>
      </c>
      <c r="T18" s="360">
        <f>V18*17.43/100</f>
        <v>138.46740599999998</v>
      </c>
      <c r="U18" s="360">
        <f>V18*24.56/100</f>
        <v>195.10955199999998</v>
      </c>
      <c r="V18" s="360">
        <v>794.42</v>
      </c>
      <c r="W18" s="360">
        <f t="shared" si="0"/>
        <v>1086.5098969999999</v>
      </c>
      <c r="X18" s="360">
        <f t="shared" si="0"/>
        <v>326.45867099999998</v>
      </c>
      <c r="Y18" s="360">
        <f t="shared" si="0"/>
        <v>460.00143199999991</v>
      </c>
      <c r="Z18" s="888">
        <f t="shared" si="5"/>
        <v>1872.9699999999998</v>
      </c>
    </row>
    <row r="19" spans="1:26" ht="18" customHeight="1">
      <c r="A19" s="1679" t="s">
        <v>155</v>
      </c>
      <c r="B19" s="1679"/>
      <c r="C19" s="449"/>
      <c r="D19" s="449"/>
      <c r="E19" s="449"/>
      <c r="F19" s="449"/>
      <c r="G19" s="449"/>
      <c r="H19" s="449"/>
      <c r="I19" s="449"/>
      <c r="J19" s="449"/>
      <c r="K19" s="449"/>
      <c r="L19" s="360"/>
      <c r="M19" s="449"/>
      <c r="N19" s="449"/>
      <c r="O19" s="449"/>
      <c r="P19" s="449"/>
      <c r="Q19" s="449"/>
      <c r="R19" s="449"/>
      <c r="S19" s="449"/>
      <c r="T19" s="449"/>
      <c r="U19" s="449"/>
      <c r="V19" s="360"/>
      <c r="W19" s="449"/>
      <c r="X19" s="449"/>
      <c r="Y19" s="449"/>
      <c r="Z19" s="888">
        <f t="shared" si="5"/>
        <v>0</v>
      </c>
    </row>
    <row r="20" spans="1:26" ht="18" customHeight="1">
      <c r="A20" s="454">
        <v>6</v>
      </c>
      <c r="B20" s="456" t="s">
        <v>80</v>
      </c>
      <c r="C20" s="449">
        <f>I20*60/100</f>
        <v>1537.7604054000001</v>
      </c>
      <c r="D20" s="449">
        <f>J20*60/100</f>
        <v>462.04385220000012</v>
      </c>
      <c r="E20" s="449">
        <f>K20*60/100</f>
        <v>651.04974240000013</v>
      </c>
      <c r="F20" s="449">
        <f>I20-C20</f>
        <v>1025.1736036000004</v>
      </c>
      <c r="G20" s="449">
        <f>J20-D20</f>
        <v>308.0292348000001</v>
      </c>
      <c r="H20" s="449">
        <f>K20-E20</f>
        <v>434.0331616000002</v>
      </c>
      <c r="I20" s="360">
        <f>L20*58.01/100</f>
        <v>2562.9340090000005</v>
      </c>
      <c r="J20" s="360">
        <f>L20*17.43/100</f>
        <v>770.07308700000021</v>
      </c>
      <c r="K20" s="360">
        <f>L20*24.56/100</f>
        <v>1085.0829040000003</v>
      </c>
      <c r="L20" s="360">
        <v>4418.0900000000011</v>
      </c>
      <c r="M20" s="449">
        <f t="shared" ref="M20:O20" si="8">S20*60/100</f>
        <v>1323.7348308000001</v>
      </c>
      <c r="N20" s="449">
        <f t="shared" si="8"/>
        <v>397.73656439999996</v>
      </c>
      <c r="O20" s="449">
        <f t="shared" si="8"/>
        <v>560.43660479999994</v>
      </c>
      <c r="P20" s="449">
        <f t="shared" ref="P20:R20" si="9">S20*40/100</f>
        <v>882.48988719999988</v>
      </c>
      <c r="Q20" s="449">
        <f t="shared" si="9"/>
        <v>265.15770960000003</v>
      </c>
      <c r="R20" s="449">
        <f t="shared" si="9"/>
        <v>373.62440320000002</v>
      </c>
      <c r="S20" s="360">
        <f>V20*58.01/100</f>
        <v>2206.2247179999999</v>
      </c>
      <c r="T20" s="360">
        <f>V20*17.43/100</f>
        <v>662.894274</v>
      </c>
      <c r="U20" s="360">
        <f>V20*24.56/100</f>
        <v>934.06100800000002</v>
      </c>
      <c r="V20" s="360">
        <v>3803.1800000000003</v>
      </c>
      <c r="W20" s="360">
        <f t="shared" ref="W20:Y22" si="10">I20+S20</f>
        <v>4769.158727</v>
      </c>
      <c r="X20" s="360">
        <f t="shared" si="10"/>
        <v>1432.9673610000002</v>
      </c>
      <c r="Y20" s="360">
        <f t="shared" si="10"/>
        <v>2019.1439120000005</v>
      </c>
      <c r="Z20" s="894">
        <f t="shared" si="5"/>
        <v>8221.27</v>
      </c>
    </row>
    <row r="21" spans="1:26" ht="18" customHeight="1">
      <c r="A21" s="454">
        <v>7</v>
      </c>
      <c r="B21" s="456" t="s">
        <v>81</v>
      </c>
      <c r="C21" s="449">
        <v>2071.0904230000001</v>
      </c>
      <c r="D21" s="449">
        <v>622.29108899999994</v>
      </c>
      <c r="E21" s="449">
        <v>876.84848799999997</v>
      </c>
      <c r="F21" s="449">
        <v>0</v>
      </c>
      <c r="G21" s="449">
        <v>0</v>
      </c>
      <c r="H21" s="449">
        <v>0</v>
      </c>
      <c r="I21" s="360">
        <f>L21*58.01/100</f>
        <v>2071.0904230000001</v>
      </c>
      <c r="J21" s="360">
        <f>L21*17.43/100</f>
        <v>622.29108899999994</v>
      </c>
      <c r="K21" s="360">
        <f>L21*24.56/100</f>
        <v>876.84848799999997</v>
      </c>
      <c r="L21" s="360">
        <v>3570.23</v>
      </c>
      <c r="M21" s="449">
        <v>1104.6612259999999</v>
      </c>
      <c r="N21" s="449">
        <v>331.91251799999998</v>
      </c>
      <c r="O21" s="449">
        <v>467.6862559999999</v>
      </c>
      <c r="P21" s="449">
        <v>0</v>
      </c>
      <c r="Q21" s="449">
        <v>0</v>
      </c>
      <c r="R21" s="449">
        <v>0</v>
      </c>
      <c r="S21" s="360">
        <f>V21*58.01/100</f>
        <v>1104.6612259999999</v>
      </c>
      <c r="T21" s="360">
        <f>V21*17.43/100</f>
        <v>331.91251799999998</v>
      </c>
      <c r="U21" s="360">
        <f>V21*24.56/100</f>
        <v>467.6862559999999</v>
      </c>
      <c r="V21" s="360">
        <v>1904.2599999999998</v>
      </c>
      <c r="W21" s="360">
        <f>I21+S21</f>
        <v>3175.7516489999998</v>
      </c>
      <c r="X21" s="360">
        <f t="shared" si="10"/>
        <v>954.20360699999992</v>
      </c>
      <c r="Y21" s="360">
        <f t="shared" si="10"/>
        <v>1344.5347439999998</v>
      </c>
      <c r="Z21" s="894">
        <f t="shared" si="5"/>
        <v>5474.4899999999989</v>
      </c>
    </row>
    <row r="22" spans="1:26" ht="18" customHeight="1">
      <c r="A22" s="454">
        <v>8</v>
      </c>
      <c r="B22" s="456" t="s">
        <v>540</v>
      </c>
      <c r="C22" s="449">
        <f>I22*60/100</f>
        <v>1477.1631593999998</v>
      </c>
      <c r="D22" s="449">
        <f>J22*60/100</f>
        <v>443.83647419999994</v>
      </c>
      <c r="E22" s="449">
        <f>K22*60/100</f>
        <v>625.39436639999997</v>
      </c>
      <c r="F22" s="449">
        <f>I22-C22</f>
        <v>984.7754395999998</v>
      </c>
      <c r="G22" s="449">
        <f>J22-D22</f>
        <v>295.89098280000002</v>
      </c>
      <c r="H22" s="449">
        <f>K22-E22</f>
        <v>416.92957760000002</v>
      </c>
      <c r="I22" s="360">
        <f>L22*58.01/100</f>
        <v>2461.9385989999996</v>
      </c>
      <c r="J22" s="360">
        <f>L22*17.43/100</f>
        <v>739.72745699999996</v>
      </c>
      <c r="K22" s="360">
        <f>L22*24.56/100</f>
        <v>1042.323944</v>
      </c>
      <c r="L22" s="360">
        <v>4243.99</v>
      </c>
      <c r="M22" s="449">
        <f t="shared" ref="M22:O22" si="11">S22*60/100</f>
        <v>364.73903520000005</v>
      </c>
      <c r="N22" s="449">
        <f t="shared" si="11"/>
        <v>109.59147360000003</v>
      </c>
      <c r="O22" s="449">
        <f t="shared" si="11"/>
        <v>154.42149119999999</v>
      </c>
      <c r="P22" s="449">
        <f t="shared" ref="P22:R22" si="12">S22*40/100</f>
        <v>243.15935680000001</v>
      </c>
      <c r="Q22" s="449">
        <f t="shared" si="12"/>
        <v>73.060982400000015</v>
      </c>
      <c r="R22" s="449">
        <f t="shared" si="12"/>
        <v>102.94766079999999</v>
      </c>
      <c r="S22" s="360">
        <f>V22*58.01/100</f>
        <v>607.89839200000006</v>
      </c>
      <c r="T22" s="360">
        <f>V22*17.43/100</f>
        <v>182.65245600000003</v>
      </c>
      <c r="U22" s="360">
        <f>V22*24.56/100</f>
        <v>257.36915199999999</v>
      </c>
      <c r="V22" s="360">
        <v>1047.92</v>
      </c>
      <c r="W22" s="360">
        <f>I22+S22</f>
        <v>3069.8369909999997</v>
      </c>
      <c r="X22" s="360">
        <f t="shared" si="10"/>
        <v>922.37991299999999</v>
      </c>
      <c r="Y22" s="360">
        <f t="shared" si="10"/>
        <v>1299.693096</v>
      </c>
      <c r="Z22" s="894">
        <f t="shared" si="5"/>
        <v>5291.91</v>
      </c>
    </row>
    <row r="23" spans="1:26" ht="18" customHeight="1">
      <c r="A23" s="454"/>
      <c r="B23" s="456"/>
      <c r="C23" s="449"/>
      <c r="D23" s="449"/>
      <c r="E23" s="449"/>
      <c r="F23" s="449"/>
      <c r="G23" s="449"/>
      <c r="H23" s="449"/>
      <c r="I23" s="360"/>
      <c r="J23" s="360"/>
      <c r="K23" s="360"/>
      <c r="L23" s="360"/>
      <c r="M23" s="449"/>
      <c r="N23" s="449"/>
      <c r="O23" s="449"/>
      <c r="P23" s="449"/>
      <c r="Q23" s="449"/>
      <c r="R23" s="449"/>
      <c r="S23" s="360"/>
      <c r="T23" s="360"/>
      <c r="U23" s="360"/>
      <c r="V23" s="360"/>
      <c r="W23" s="360"/>
      <c r="X23" s="360"/>
      <c r="Y23" s="360"/>
      <c r="Z23" s="894"/>
    </row>
    <row r="24" spans="1:26" ht="26.25" customHeight="1">
      <c r="A24" s="455">
        <v>9</v>
      </c>
      <c r="B24" s="457" t="s">
        <v>586</v>
      </c>
      <c r="C24" s="449">
        <f>(C14+C15+C16+C17+C18+C20+C21+C22)*5/100</f>
        <v>1456.18952788</v>
      </c>
      <c r="D24" s="449">
        <f t="shared" ref="D24:Z24" si="13">(D14+D15+D16+D17+D18+D20+D21+D22)*5/100</f>
        <v>437.53462283999994</v>
      </c>
      <c r="E24" s="449">
        <f t="shared" si="13"/>
        <v>616.51464927999996</v>
      </c>
      <c r="F24" s="449">
        <f t="shared" si="13"/>
        <v>825.91575071999989</v>
      </c>
      <c r="G24" s="449">
        <f t="shared" si="13"/>
        <v>248.15913695999996</v>
      </c>
      <c r="H24" s="449">
        <f t="shared" si="13"/>
        <v>349.67231232000006</v>
      </c>
      <c r="I24" s="449">
        <f t="shared" si="13"/>
        <v>2282.1052786000009</v>
      </c>
      <c r="J24" s="449">
        <f t="shared" si="13"/>
        <v>685.69375980000007</v>
      </c>
      <c r="K24" s="449">
        <f t="shared" si="13"/>
        <v>966.18696159999979</v>
      </c>
      <c r="L24" s="449">
        <f t="shared" si="13"/>
        <v>3933.9859999999999</v>
      </c>
      <c r="M24" s="449">
        <f t="shared" si="13"/>
        <v>1031.5058011700003</v>
      </c>
      <c r="N24" s="449">
        <f t="shared" si="13"/>
        <v>309.93184131000004</v>
      </c>
      <c r="O24" s="449">
        <f t="shared" si="13"/>
        <v>436.71405751999993</v>
      </c>
      <c r="P24" s="449">
        <f t="shared" si="13"/>
        <v>574.45783138000002</v>
      </c>
      <c r="Q24" s="449">
        <f t="shared" si="13"/>
        <v>172.60472333999999</v>
      </c>
      <c r="R24" s="449">
        <f t="shared" si="13"/>
        <v>243.21124528000001</v>
      </c>
      <c r="S24" s="449">
        <f t="shared" si="13"/>
        <v>1605.9636325500001</v>
      </c>
      <c r="T24" s="449">
        <f t="shared" si="13"/>
        <v>482.53656464999995</v>
      </c>
      <c r="U24" s="449">
        <f t="shared" si="13"/>
        <v>679.92530279999983</v>
      </c>
      <c r="V24" s="449">
        <f t="shared" si="13"/>
        <v>2768.4254999999998</v>
      </c>
      <c r="W24" s="449">
        <f t="shared" si="13"/>
        <v>3888.0689111500001</v>
      </c>
      <c r="X24" s="449">
        <f t="shared" si="13"/>
        <v>1168.2303244499999</v>
      </c>
      <c r="Y24" s="449">
        <f t="shared" si="13"/>
        <v>1646.1122644</v>
      </c>
      <c r="Z24" s="360">
        <f t="shared" si="13"/>
        <v>6702.4115000000002</v>
      </c>
    </row>
    <row r="25" spans="1:26" s="933" customFormat="1" ht="18" customHeight="1">
      <c r="A25" s="1680" t="s">
        <v>9</v>
      </c>
      <c r="B25" s="1681"/>
      <c r="C25" s="932">
        <f>C14+C15+C16+C17+C18+C20+C21+C22+C24</f>
        <v>30579.980085480001</v>
      </c>
      <c r="D25" s="932">
        <f t="shared" ref="D25:Z25" si="14">D14+D15+D16+D17+D18+D20+D21+D22+D24</f>
        <v>9188.2270796399989</v>
      </c>
      <c r="E25" s="932">
        <f t="shared" si="14"/>
        <v>12946.807634879999</v>
      </c>
      <c r="F25" s="932">
        <f t="shared" si="14"/>
        <v>17344.230765119999</v>
      </c>
      <c r="G25" s="932">
        <f t="shared" si="14"/>
        <v>5211.3418761599996</v>
      </c>
      <c r="H25" s="932">
        <f t="shared" si="14"/>
        <v>7343.1185587200007</v>
      </c>
      <c r="I25" s="932">
        <f t="shared" si="14"/>
        <v>47924.210850600015</v>
      </c>
      <c r="J25" s="932">
        <f t="shared" si="14"/>
        <v>14399.568955800001</v>
      </c>
      <c r="K25" s="932">
        <f t="shared" si="14"/>
        <v>20289.926193599997</v>
      </c>
      <c r="L25" s="932">
        <f t="shared" si="14"/>
        <v>82613.706000000006</v>
      </c>
      <c r="M25" s="932">
        <f t="shared" si="14"/>
        <v>21661.621824570007</v>
      </c>
      <c r="N25" s="932">
        <f t="shared" si="14"/>
        <v>6508.5686675100005</v>
      </c>
      <c r="O25" s="932">
        <f t="shared" si="14"/>
        <v>9170.9952079199975</v>
      </c>
      <c r="P25" s="932">
        <f t="shared" si="14"/>
        <v>12063.614458980001</v>
      </c>
      <c r="Q25" s="932">
        <f t="shared" si="14"/>
        <v>3624.6991901399997</v>
      </c>
      <c r="R25" s="932">
        <f t="shared" si="14"/>
        <v>5107.4361508800002</v>
      </c>
      <c r="S25" s="932">
        <f t="shared" si="14"/>
        <v>33725.236283550003</v>
      </c>
      <c r="T25" s="932">
        <f t="shared" si="14"/>
        <v>10133.267857649998</v>
      </c>
      <c r="U25" s="932">
        <f t="shared" si="14"/>
        <v>14278.431358799997</v>
      </c>
      <c r="V25" s="932">
        <f t="shared" si="14"/>
        <v>58136.935499999992</v>
      </c>
      <c r="W25" s="932">
        <f t="shared" si="14"/>
        <v>81649.447134150003</v>
      </c>
      <c r="X25" s="932">
        <f t="shared" si="14"/>
        <v>24532.836813449998</v>
      </c>
      <c r="Y25" s="932">
        <f t="shared" si="14"/>
        <v>34568.357552399997</v>
      </c>
      <c r="Z25" s="932">
        <f t="shared" si="14"/>
        <v>140750.6415</v>
      </c>
    </row>
    <row r="26" spans="1:26">
      <c r="A26" s="451"/>
      <c r="B26" s="451"/>
    </row>
    <row r="27" spans="1:26">
      <c r="F27" s="452"/>
    </row>
    <row r="28" spans="1:26">
      <c r="F28" s="452"/>
    </row>
    <row r="29" spans="1:26">
      <c r="F29" s="452"/>
      <c r="I29" s="452"/>
      <c r="S29" s="452"/>
      <c r="Y29" s="452"/>
    </row>
    <row r="30" spans="1:26">
      <c r="A30" s="1682"/>
      <c r="B30" s="1682"/>
      <c r="C30" s="1682"/>
      <c r="D30" s="1682"/>
      <c r="E30" s="1682"/>
      <c r="F30" s="1682"/>
      <c r="G30" s="1682"/>
      <c r="H30" s="1682"/>
      <c r="I30" s="1682"/>
      <c r="J30" s="768"/>
      <c r="K30" s="768"/>
      <c r="L30" s="768"/>
      <c r="M30" s="768"/>
      <c r="N30" s="768"/>
      <c r="O30" s="768"/>
      <c r="P30" s="1682"/>
      <c r="Q30" s="1682"/>
      <c r="R30" s="1682"/>
      <c r="S30" s="1682"/>
      <c r="T30" s="1682"/>
      <c r="U30" s="1682"/>
      <c r="V30" s="1682"/>
      <c r="W30" s="1682"/>
    </row>
    <row r="32" spans="1:26" ht="15.75">
      <c r="A32" s="453" t="s">
        <v>5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S32" s="1676" t="s">
        <v>6</v>
      </c>
      <c r="T32" s="1676"/>
      <c r="U32" s="1676"/>
      <c r="V32" s="1676"/>
      <c r="W32" s="1676"/>
    </row>
    <row r="33" spans="1:25" ht="15.75">
      <c r="A33" s="1677" t="s">
        <v>7</v>
      </c>
      <c r="B33" s="1677"/>
      <c r="C33" s="1677"/>
      <c r="D33" s="1677"/>
      <c r="E33" s="1677"/>
      <c r="F33" s="1677"/>
      <c r="G33" s="1677"/>
      <c r="H33" s="1677"/>
      <c r="I33" s="1677"/>
      <c r="J33" s="1677"/>
      <c r="K33" s="1677"/>
      <c r="L33" s="1677"/>
      <c r="M33" s="1677"/>
      <c r="N33" s="1677"/>
      <c r="O33" s="1677"/>
      <c r="P33" s="1677"/>
      <c r="Q33" s="1677"/>
      <c r="R33" s="1677"/>
      <c r="S33" s="1677"/>
      <c r="T33" s="1677"/>
      <c r="U33" s="1677"/>
      <c r="V33" s="1677"/>
      <c r="W33" s="1677"/>
    </row>
    <row r="34" spans="1:25" ht="15.75">
      <c r="A34" s="1677" t="s">
        <v>8</v>
      </c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</row>
    <row r="35" spans="1:25">
      <c r="S35" s="1671" t="s">
        <v>55</v>
      </c>
      <c r="T35" s="1671"/>
      <c r="U35" s="1671"/>
      <c r="V35" s="1671"/>
      <c r="W35" s="1671"/>
      <c r="X35" s="1671"/>
      <c r="Y35" s="1671"/>
    </row>
  </sheetData>
  <mergeCells count="27">
    <mergeCell ref="S32:W32"/>
    <mergeCell ref="A33:W33"/>
    <mergeCell ref="A34:W34"/>
    <mergeCell ref="S35:Y35"/>
    <mergeCell ref="P10:R10"/>
    <mergeCell ref="S10:U10"/>
    <mergeCell ref="A13:B13"/>
    <mergeCell ref="A19:B19"/>
    <mergeCell ref="A25:B25"/>
    <mergeCell ref="A30:I30"/>
    <mergeCell ref="P30:W30"/>
    <mergeCell ref="A9:A11"/>
    <mergeCell ref="B9:B11"/>
    <mergeCell ref="C9:K9"/>
    <mergeCell ref="M9:U9"/>
    <mergeCell ref="W9:Y10"/>
    <mergeCell ref="Z9:Z11"/>
    <mergeCell ref="C10:E10"/>
    <mergeCell ref="F10:H10"/>
    <mergeCell ref="I10:K10"/>
    <mergeCell ref="M10:O10"/>
    <mergeCell ref="X8:Y8"/>
    <mergeCell ref="W1:Y1"/>
    <mergeCell ref="A2:Y2"/>
    <mergeCell ref="A3:Y3"/>
    <mergeCell ref="A5:Y5"/>
    <mergeCell ref="A7:B7"/>
  </mergeCells>
  <printOptions horizontalCentered="1"/>
  <pageMargins left="0.16" right="0.16" top="0.38" bottom="0" header="0.41" footer="0.31496062992125984"/>
  <pageSetup paperSize="9" scale="57" orientation="landscape" r:id="rId1"/>
  <colBreaks count="1" manualBreakCount="1">
    <brk id="25" max="1048575" man="1"/>
  </colBreaks>
</worksheet>
</file>

<file path=xl/worksheets/sheet85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SheetLayoutView="100" workbookViewId="0">
      <pane xSplit="2" ySplit="10" topLeftCell="E47" activePane="bottomRight" state="frozen"/>
      <selection pane="topRight" activeCell="C1" sqref="C1"/>
      <selection pane="bottomLeft" activeCell="A11" sqref="A11"/>
      <selection pane="bottomRight" activeCell="G11" sqref="G11:G61"/>
    </sheetView>
  </sheetViews>
  <sheetFormatPr defaultRowHeight="12.75"/>
  <cols>
    <col min="1" max="1" width="7.42578125" style="770" customWidth="1"/>
    <col min="2" max="2" width="17.140625" style="770" customWidth="1"/>
    <col min="3" max="4" width="17.140625" style="770" hidden="1" customWidth="1"/>
    <col min="5" max="5" width="11.85546875" style="770" customWidth="1"/>
    <col min="6" max="6" width="10" style="770" customWidth="1"/>
    <col min="7" max="7" width="11.85546875" style="770" customWidth="1"/>
    <col min="8" max="8" width="12.140625" style="770" customWidth="1"/>
    <col min="9" max="9" width="13.28515625" style="770" customWidth="1"/>
    <col min="10" max="10" width="14.5703125" style="770" customWidth="1"/>
    <col min="11" max="11" width="12.7109375" style="770" customWidth="1"/>
    <col min="12" max="12" width="14" style="770" customWidth="1"/>
    <col min="13" max="13" width="10.85546875" style="770" customWidth="1"/>
    <col min="14" max="14" width="11.5703125" style="770" customWidth="1"/>
    <col min="15" max="18" width="11.5703125" style="770" hidden="1" customWidth="1"/>
    <col min="19" max="22" width="0" style="770" hidden="1" customWidth="1"/>
    <col min="23" max="262" width="9.140625" style="770"/>
    <col min="263" max="263" width="7.42578125" style="770" customWidth="1"/>
    <col min="264" max="264" width="17.140625" style="770" customWidth="1"/>
    <col min="265" max="265" width="11" style="770" customWidth="1"/>
    <col min="266" max="266" width="10" style="770" customWidth="1"/>
    <col min="267" max="267" width="11.85546875" style="770" customWidth="1"/>
    <col min="268" max="268" width="12.140625" style="770" customWidth="1"/>
    <col min="269" max="269" width="13.28515625" style="770" customWidth="1"/>
    <col min="270" max="270" width="14.5703125" style="770" customWidth="1"/>
    <col min="271" max="271" width="12.7109375" style="770" customWidth="1"/>
    <col min="272" max="272" width="14" style="770" customWidth="1"/>
    <col min="273" max="273" width="10.85546875" style="770" customWidth="1"/>
    <col min="274" max="274" width="11.5703125" style="770" customWidth="1"/>
    <col min="275" max="518" width="9.140625" style="770"/>
    <col min="519" max="519" width="7.42578125" style="770" customWidth="1"/>
    <col min="520" max="520" width="17.140625" style="770" customWidth="1"/>
    <col min="521" max="521" width="11" style="770" customWidth="1"/>
    <col min="522" max="522" width="10" style="770" customWidth="1"/>
    <col min="523" max="523" width="11.85546875" style="770" customWidth="1"/>
    <col min="524" max="524" width="12.140625" style="770" customWidth="1"/>
    <col min="525" max="525" width="13.28515625" style="770" customWidth="1"/>
    <col min="526" max="526" width="14.5703125" style="770" customWidth="1"/>
    <col min="527" max="527" width="12.7109375" style="770" customWidth="1"/>
    <col min="528" max="528" width="14" style="770" customWidth="1"/>
    <col min="529" max="529" width="10.85546875" style="770" customWidth="1"/>
    <col min="530" max="530" width="11.5703125" style="770" customWidth="1"/>
    <col min="531" max="774" width="9.140625" style="770"/>
    <col min="775" max="775" width="7.42578125" style="770" customWidth="1"/>
    <col min="776" max="776" width="17.140625" style="770" customWidth="1"/>
    <col min="777" max="777" width="11" style="770" customWidth="1"/>
    <col min="778" max="778" width="10" style="770" customWidth="1"/>
    <col min="779" max="779" width="11.85546875" style="770" customWidth="1"/>
    <col min="780" max="780" width="12.140625" style="770" customWidth="1"/>
    <col min="781" max="781" width="13.28515625" style="770" customWidth="1"/>
    <col min="782" max="782" width="14.5703125" style="770" customWidth="1"/>
    <col min="783" max="783" width="12.7109375" style="770" customWidth="1"/>
    <col min="784" max="784" width="14" style="770" customWidth="1"/>
    <col min="785" max="785" width="10.85546875" style="770" customWidth="1"/>
    <col min="786" max="786" width="11.5703125" style="770" customWidth="1"/>
    <col min="787" max="1030" width="9.140625" style="770"/>
    <col min="1031" max="1031" width="7.42578125" style="770" customWidth="1"/>
    <col min="1032" max="1032" width="17.140625" style="770" customWidth="1"/>
    <col min="1033" max="1033" width="11" style="770" customWidth="1"/>
    <col min="1034" max="1034" width="10" style="770" customWidth="1"/>
    <col min="1035" max="1035" width="11.85546875" style="770" customWidth="1"/>
    <col min="1036" max="1036" width="12.140625" style="770" customWidth="1"/>
    <col min="1037" max="1037" width="13.28515625" style="770" customWidth="1"/>
    <col min="1038" max="1038" width="14.5703125" style="770" customWidth="1"/>
    <col min="1039" max="1039" width="12.7109375" style="770" customWidth="1"/>
    <col min="1040" max="1040" width="14" style="770" customWidth="1"/>
    <col min="1041" max="1041" width="10.85546875" style="770" customWidth="1"/>
    <col min="1042" max="1042" width="11.5703125" style="770" customWidth="1"/>
    <col min="1043" max="1286" width="9.140625" style="770"/>
    <col min="1287" max="1287" width="7.42578125" style="770" customWidth="1"/>
    <col min="1288" max="1288" width="17.140625" style="770" customWidth="1"/>
    <col min="1289" max="1289" width="11" style="770" customWidth="1"/>
    <col min="1290" max="1290" width="10" style="770" customWidth="1"/>
    <col min="1291" max="1291" width="11.85546875" style="770" customWidth="1"/>
    <col min="1292" max="1292" width="12.140625" style="770" customWidth="1"/>
    <col min="1293" max="1293" width="13.28515625" style="770" customWidth="1"/>
    <col min="1294" max="1294" width="14.5703125" style="770" customWidth="1"/>
    <col min="1295" max="1295" width="12.7109375" style="770" customWidth="1"/>
    <col min="1296" max="1296" width="14" style="770" customWidth="1"/>
    <col min="1297" max="1297" width="10.85546875" style="770" customWidth="1"/>
    <col min="1298" max="1298" width="11.5703125" style="770" customWidth="1"/>
    <col min="1299" max="1542" width="9.140625" style="770"/>
    <col min="1543" max="1543" width="7.42578125" style="770" customWidth="1"/>
    <col min="1544" max="1544" width="17.140625" style="770" customWidth="1"/>
    <col min="1545" max="1545" width="11" style="770" customWidth="1"/>
    <col min="1546" max="1546" width="10" style="770" customWidth="1"/>
    <col min="1547" max="1547" width="11.85546875" style="770" customWidth="1"/>
    <col min="1548" max="1548" width="12.140625" style="770" customWidth="1"/>
    <col min="1549" max="1549" width="13.28515625" style="770" customWidth="1"/>
    <col min="1550" max="1550" width="14.5703125" style="770" customWidth="1"/>
    <col min="1551" max="1551" width="12.7109375" style="770" customWidth="1"/>
    <col min="1552" max="1552" width="14" style="770" customWidth="1"/>
    <col min="1553" max="1553" width="10.85546875" style="770" customWidth="1"/>
    <col min="1554" max="1554" width="11.5703125" style="770" customWidth="1"/>
    <col min="1555" max="1798" width="9.140625" style="770"/>
    <col min="1799" max="1799" width="7.42578125" style="770" customWidth="1"/>
    <col min="1800" max="1800" width="17.140625" style="770" customWidth="1"/>
    <col min="1801" max="1801" width="11" style="770" customWidth="1"/>
    <col min="1802" max="1802" width="10" style="770" customWidth="1"/>
    <col min="1803" max="1803" width="11.85546875" style="770" customWidth="1"/>
    <col min="1804" max="1804" width="12.140625" style="770" customWidth="1"/>
    <col min="1805" max="1805" width="13.28515625" style="770" customWidth="1"/>
    <col min="1806" max="1806" width="14.5703125" style="770" customWidth="1"/>
    <col min="1807" max="1807" width="12.7109375" style="770" customWidth="1"/>
    <col min="1808" max="1808" width="14" style="770" customWidth="1"/>
    <col min="1809" max="1809" width="10.85546875" style="770" customWidth="1"/>
    <col min="1810" max="1810" width="11.5703125" style="770" customWidth="1"/>
    <col min="1811" max="2054" width="9.140625" style="770"/>
    <col min="2055" max="2055" width="7.42578125" style="770" customWidth="1"/>
    <col min="2056" max="2056" width="17.140625" style="770" customWidth="1"/>
    <col min="2057" max="2057" width="11" style="770" customWidth="1"/>
    <col min="2058" max="2058" width="10" style="770" customWidth="1"/>
    <col min="2059" max="2059" width="11.85546875" style="770" customWidth="1"/>
    <col min="2060" max="2060" width="12.140625" style="770" customWidth="1"/>
    <col min="2061" max="2061" width="13.28515625" style="770" customWidth="1"/>
    <col min="2062" max="2062" width="14.5703125" style="770" customWidth="1"/>
    <col min="2063" max="2063" width="12.7109375" style="770" customWidth="1"/>
    <col min="2064" max="2064" width="14" style="770" customWidth="1"/>
    <col min="2065" max="2065" width="10.85546875" style="770" customWidth="1"/>
    <col min="2066" max="2066" width="11.5703125" style="770" customWidth="1"/>
    <col min="2067" max="2310" width="9.140625" style="770"/>
    <col min="2311" max="2311" width="7.42578125" style="770" customWidth="1"/>
    <col min="2312" max="2312" width="17.140625" style="770" customWidth="1"/>
    <col min="2313" max="2313" width="11" style="770" customWidth="1"/>
    <col min="2314" max="2314" width="10" style="770" customWidth="1"/>
    <col min="2315" max="2315" width="11.85546875" style="770" customWidth="1"/>
    <col min="2316" max="2316" width="12.140625" style="770" customWidth="1"/>
    <col min="2317" max="2317" width="13.28515625" style="770" customWidth="1"/>
    <col min="2318" max="2318" width="14.5703125" style="770" customWidth="1"/>
    <col min="2319" max="2319" width="12.7109375" style="770" customWidth="1"/>
    <col min="2320" max="2320" width="14" style="770" customWidth="1"/>
    <col min="2321" max="2321" width="10.85546875" style="770" customWidth="1"/>
    <col min="2322" max="2322" width="11.5703125" style="770" customWidth="1"/>
    <col min="2323" max="2566" width="9.140625" style="770"/>
    <col min="2567" max="2567" width="7.42578125" style="770" customWidth="1"/>
    <col min="2568" max="2568" width="17.140625" style="770" customWidth="1"/>
    <col min="2569" max="2569" width="11" style="770" customWidth="1"/>
    <col min="2570" max="2570" width="10" style="770" customWidth="1"/>
    <col min="2571" max="2571" width="11.85546875" style="770" customWidth="1"/>
    <col min="2572" max="2572" width="12.140625" style="770" customWidth="1"/>
    <col min="2573" max="2573" width="13.28515625" style="770" customWidth="1"/>
    <col min="2574" max="2574" width="14.5703125" style="770" customWidth="1"/>
    <col min="2575" max="2575" width="12.7109375" style="770" customWidth="1"/>
    <col min="2576" max="2576" width="14" style="770" customWidth="1"/>
    <col min="2577" max="2577" width="10.85546875" style="770" customWidth="1"/>
    <col min="2578" max="2578" width="11.5703125" style="770" customWidth="1"/>
    <col min="2579" max="2822" width="9.140625" style="770"/>
    <col min="2823" max="2823" width="7.42578125" style="770" customWidth="1"/>
    <col min="2824" max="2824" width="17.140625" style="770" customWidth="1"/>
    <col min="2825" max="2825" width="11" style="770" customWidth="1"/>
    <col min="2826" max="2826" width="10" style="770" customWidth="1"/>
    <col min="2827" max="2827" width="11.85546875" style="770" customWidth="1"/>
    <col min="2828" max="2828" width="12.140625" style="770" customWidth="1"/>
    <col min="2829" max="2829" width="13.28515625" style="770" customWidth="1"/>
    <col min="2830" max="2830" width="14.5703125" style="770" customWidth="1"/>
    <col min="2831" max="2831" width="12.7109375" style="770" customWidth="1"/>
    <col min="2832" max="2832" width="14" style="770" customWidth="1"/>
    <col min="2833" max="2833" width="10.85546875" style="770" customWidth="1"/>
    <col min="2834" max="2834" width="11.5703125" style="770" customWidth="1"/>
    <col min="2835" max="3078" width="9.140625" style="770"/>
    <col min="3079" max="3079" width="7.42578125" style="770" customWidth="1"/>
    <col min="3080" max="3080" width="17.140625" style="770" customWidth="1"/>
    <col min="3081" max="3081" width="11" style="770" customWidth="1"/>
    <col min="3082" max="3082" width="10" style="770" customWidth="1"/>
    <col min="3083" max="3083" width="11.85546875" style="770" customWidth="1"/>
    <col min="3084" max="3084" width="12.140625" style="770" customWidth="1"/>
    <col min="3085" max="3085" width="13.28515625" style="770" customWidth="1"/>
    <col min="3086" max="3086" width="14.5703125" style="770" customWidth="1"/>
    <col min="3087" max="3087" width="12.7109375" style="770" customWidth="1"/>
    <col min="3088" max="3088" width="14" style="770" customWidth="1"/>
    <col min="3089" max="3089" width="10.85546875" style="770" customWidth="1"/>
    <col min="3090" max="3090" width="11.5703125" style="770" customWidth="1"/>
    <col min="3091" max="3334" width="9.140625" style="770"/>
    <col min="3335" max="3335" width="7.42578125" style="770" customWidth="1"/>
    <col min="3336" max="3336" width="17.140625" style="770" customWidth="1"/>
    <col min="3337" max="3337" width="11" style="770" customWidth="1"/>
    <col min="3338" max="3338" width="10" style="770" customWidth="1"/>
    <col min="3339" max="3339" width="11.85546875" style="770" customWidth="1"/>
    <col min="3340" max="3340" width="12.140625" style="770" customWidth="1"/>
    <col min="3341" max="3341" width="13.28515625" style="770" customWidth="1"/>
    <col min="3342" max="3342" width="14.5703125" style="770" customWidth="1"/>
    <col min="3343" max="3343" width="12.7109375" style="770" customWidth="1"/>
    <col min="3344" max="3344" width="14" style="770" customWidth="1"/>
    <col min="3345" max="3345" width="10.85546875" style="770" customWidth="1"/>
    <col min="3346" max="3346" width="11.5703125" style="770" customWidth="1"/>
    <col min="3347" max="3590" width="9.140625" style="770"/>
    <col min="3591" max="3591" width="7.42578125" style="770" customWidth="1"/>
    <col min="3592" max="3592" width="17.140625" style="770" customWidth="1"/>
    <col min="3593" max="3593" width="11" style="770" customWidth="1"/>
    <col min="3594" max="3594" width="10" style="770" customWidth="1"/>
    <col min="3595" max="3595" width="11.85546875" style="770" customWidth="1"/>
    <col min="3596" max="3596" width="12.140625" style="770" customWidth="1"/>
    <col min="3597" max="3597" width="13.28515625" style="770" customWidth="1"/>
    <col min="3598" max="3598" width="14.5703125" style="770" customWidth="1"/>
    <col min="3599" max="3599" width="12.7109375" style="770" customWidth="1"/>
    <col min="3600" max="3600" width="14" style="770" customWidth="1"/>
    <col min="3601" max="3601" width="10.85546875" style="770" customWidth="1"/>
    <col min="3602" max="3602" width="11.5703125" style="770" customWidth="1"/>
    <col min="3603" max="3846" width="9.140625" style="770"/>
    <col min="3847" max="3847" width="7.42578125" style="770" customWidth="1"/>
    <col min="3848" max="3848" width="17.140625" style="770" customWidth="1"/>
    <col min="3849" max="3849" width="11" style="770" customWidth="1"/>
    <col min="3850" max="3850" width="10" style="770" customWidth="1"/>
    <col min="3851" max="3851" width="11.85546875" style="770" customWidth="1"/>
    <col min="3852" max="3852" width="12.140625" style="770" customWidth="1"/>
    <col min="3853" max="3853" width="13.28515625" style="770" customWidth="1"/>
    <col min="3854" max="3854" width="14.5703125" style="770" customWidth="1"/>
    <col min="3855" max="3855" width="12.7109375" style="770" customWidth="1"/>
    <col min="3856" max="3856" width="14" style="770" customWidth="1"/>
    <col min="3857" max="3857" width="10.85546875" style="770" customWidth="1"/>
    <col min="3858" max="3858" width="11.5703125" style="770" customWidth="1"/>
    <col min="3859" max="4102" width="9.140625" style="770"/>
    <col min="4103" max="4103" width="7.42578125" style="770" customWidth="1"/>
    <col min="4104" max="4104" width="17.140625" style="770" customWidth="1"/>
    <col min="4105" max="4105" width="11" style="770" customWidth="1"/>
    <col min="4106" max="4106" width="10" style="770" customWidth="1"/>
    <col min="4107" max="4107" width="11.85546875" style="770" customWidth="1"/>
    <col min="4108" max="4108" width="12.140625" style="770" customWidth="1"/>
    <col min="4109" max="4109" width="13.28515625" style="770" customWidth="1"/>
    <col min="4110" max="4110" width="14.5703125" style="770" customWidth="1"/>
    <col min="4111" max="4111" width="12.7109375" style="770" customWidth="1"/>
    <col min="4112" max="4112" width="14" style="770" customWidth="1"/>
    <col min="4113" max="4113" width="10.85546875" style="770" customWidth="1"/>
    <col min="4114" max="4114" width="11.5703125" style="770" customWidth="1"/>
    <col min="4115" max="4358" width="9.140625" style="770"/>
    <col min="4359" max="4359" width="7.42578125" style="770" customWidth="1"/>
    <col min="4360" max="4360" width="17.140625" style="770" customWidth="1"/>
    <col min="4361" max="4361" width="11" style="770" customWidth="1"/>
    <col min="4362" max="4362" width="10" style="770" customWidth="1"/>
    <col min="4363" max="4363" width="11.85546875" style="770" customWidth="1"/>
    <col min="4364" max="4364" width="12.140625" style="770" customWidth="1"/>
    <col min="4365" max="4365" width="13.28515625" style="770" customWidth="1"/>
    <col min="4366" max="4366" width="14.5703125" style="770" customWidth="1"/>
    <col min="4367" max="4367" width="12.7109375" style="770" customWidth="1"/>
    <col min="4368" max="4368" width="14" style="770" customWidth="1"/>
    <col min="4369" max="4369" width="10.85546875" style="770" customWidth="1"/>
    <col min="4370" max="4370" width="11.5703125" style="770" customWidth="1"/>
    <col min="4371" max="4614" width="9.140625" style="770"/>
    <col min="4615" max="4615" width="7.42578125" style="770" customWidth="1"/>
    <col min="4616" max="4616" width="17.140625" style="770" customWidth="1"/>
    <col min="4617" max="4617" width="11" style="770" customWidth="1"/>
    <col min="4618" max="4618" width="10" style="770" customWidth="1"/>
    <col min="4619" max="4619" width="11.85546875" style="770" customWidth="1"/>
    <col min="4620" max="4620" width="12.140625" style="770" customWidth="1"/>
    <col min="4621" max="4621" width="13.28515625" style="770" customWidth="1"/>
    <col min="4622" max="4622" width="14.5703125" style="770" customWidth="1"/>
    <col min="4623" max="4623" width="12.7109375" style="770" customWidth="1"/>
    <col min="4624" max="4624" width="14" style="770" customWidth="1"/>
    <col min="4625" max="4625" width="10.85546875" style="770" customWidth="1"/>
    <col min="4626" max="4626" width="11.5703125" style="770" customWidth="1"/>
    <col min="4627" max="4870" width="9.140625" style="770"/>
    <col min="4871" max="4871" width="7.42578125" style="770" customWidth="1"/>
    <col min="4872" max="4872" width="17.140625" style="770" customWidth="1"/>
    <col min="4873" max="4873" width="11" style="770" customWidth="1"/>
    <col min="4874" max="4874" width="10" style="770" customWidth="1"/>
    <col min="4875" max="4875" width="11.85546875" style="770" customWidth="1"/>
    <col min="4876" max="4876" width="12.140625" style="770" customWidth="1"/>
    <col min="4877" max="4877" width="13.28515625" style="770" customWidth="1"/>
    <col min="4878" max="4878" width="14.5703125" style="770" customWidth="1"/>
    <col min="4879" max="4879" width="12.7109375" style="770" customWidth="1"/>
    <col min="4880" max="4880" width="14" style="770" customWidth="1"/>
    <col min="4881" max="4881" width="10.85546875" style="770" customWidth="1"/>
    <col min="4882" max="4882" width="11.5703125" style="770" customWidth="1"/>
    <col min="4883" max="5126" width="9.140625" style="770"/>
    <col min="5127" max="5127" width="7.42578125" style="770" customWidth="1"/>
    <col min="5128" max="5128" width="17.140625" style="770" customWidth="1"/>
    <col min="5129" max="5129" width="11" style="770" customWidth="1"/>
    <col min="5130" max="5130" width="10" style="770" customWidth="1"/>
    <col min="5131" max="5131" width="11.85546875" style="770" customWidth="1"/>
    <col min="5132" max="5132" width="12.140625" style="770" customWidth="1"/>
    <col min="5133" max="5133" width="13.28515625" style="770" customWidth="1"/>
    <col min="5134" max="5134" width="14.5703125" style="770" customWidth="1"/>
    <col min="5135" max="5135" width="12.7109375" style="770" customWidth="1"/>
    <col min="5136" max="5136" width="14" style="770" customWidth="1"/>
    <col min="5137" max="5137" width="10.85546875" style="770" customWidth="1"/>
    <col min="5138" max="5138" width="11.5703125" style="770" customWidth="1"/>
    <col min="5139" max="5382" width="9.140625" style="770"/>
    <col min="5383" max="5383" width="7.42578125" style="770" customWidth="1"/>
    <col min="5384" max="5384" width="17.140625" style="770" customWidth="1"/>
    <col min="5385" max="5385" width="11" style="770" customWidth="1"/>
    <col min="5386" max="5386" width="10" style="770" customWidth="1"/>
    <col min="5387" max="5387" width="11.85546875" style="770" customWidth="1"/>
    <col min="5388" max="5388" width="12.140625" style="770" customWidth="1"/>
    <col min="5389" max="5389" width="13.28515625" style="770" customWidth="1"/>
    <col min="5390" max="5390" width="14.5703125" style="770" customWidth="1"/>
    <col min="5391" max="5391" width="12.7109375" style="770" customWidth="1"/>
    <col min="5392" max="5392" width="14" style="770" customWidth="1"/>
    <col min="5393" max="5393" width="10.85546875" style="770" customWidth="1"/>
    <col min="5394" max="5394" width="11.5703125" style="770" customWidth="1"/>
    <col min="5395" max="5638" width="9.140625" style="770"/>
    <col min="5639" max="5639" width="7.42578125" style="770" customWidth="1"/>
    <col min="5640" max="5640" width="17.140625" style="770" customWidth="1"/>
    <col min="5641" max="5641" width="11" style="770" customWidth="1"/>
    <col min="5642" max="5642" width="10" style="770" customWidth="1"/>
    <col min="5643" max="5643" width="11.85546875" style="770" customWidth="1"/>
    <col min="5644" max="5644" width="12.140625" style="770" customWidth="1"/>
    <col min="5645" max="5645" width="13.28515625" style="770" customWidth="1"/>
    <col min="5646" max="5646" width="14.5703125" style="770" customWidth="1"/>
    <col min="5647" max="5647" width="12.7109375" style="770" customWidth="1"/>
    <col min="5648" max="5648" width="14" style="770" customWidth="1"/>
    <col min="5649" max="5649" width="10.85546875" style="770" customWidth="1"/>
    <col min="5650" max="5650" width="11.5703125" style="770" customWidth="1"/>
    <col min="5651" max="5894" width="9.140625" style="770"/>
    <col min="5895" max="5895" width="7.42578125" style="770" customWidth="1"/>
    <col min="5896" max="5896" width="17.140625" style="770" customWidth="1"/>
    <col min="5897" max="5897" width="11" style="770" customWidth="1"/>
    <col min="5898" max="5898" width="10" style="770" customWidth="1"/>
    <col min="5899" max="5899" width="11.85546875" style="770" customWidth="1"/>
    <col min="5900" max="5900" width="12.140625" style="770" customWidth="1"/>
    <col min="5901" max="5901" width="13.28515625" style="770" customWidth="1"/>
    <col min="5902" max="5902" width="14.5703125" style="770" customWidth="1"/>
    <col min="5903" max="5903" width="12.7109375" style="770" customWidth="1"/>
    <col min="5904" max="5904" width="14" style="770" customWidth="1"/>
    <col min="5905" max="5905" width="10.85546875" style="770" customWidth="1"/>
    <col min="5906" max="5906" width="11.5703125" style="770" customWidth="1"/>
    <col min="5907" max="6150" width="9.140625" style="770"/>
    <col min="6151" max="6151" width="7.42578125" style="770" customWidth="1"/>
    <col min="6152" max="6152" width="17.140625" style="770" customWidth="1"/>
    <col min="6153" max="6153" width="11" style="770" customWidth="1"/>
    <col min="6154" max="6154" width="10" style="770" customWidth="1"/>
    <col min="6155" max="6155" width="11.85546875" style="770" customWidth="1"/>
    <col min="6156" max="6156" width="12.140625" style="770" customWidth="1"/>
    <col min="6157" max="6157" width="13.28515625" style="770" customWidth="1"/>
    <col min="6158" max="6158" width="14.5703125" style="770" customWidth="1"/>
    <col min="6159" max="6159" width="12.7109375" style="770" customWidth="1"/>
    <col min="6160" max="6160" width="14" style="770" customWidth="1"/>
    <col min="6161" max="6161" width="10.85546875" style="770" customWidth="1"/>
    <col min="6162" max="6162" width="11.5703125" style="770" customWidth="1"/>
    <col min="6163" max="6406" width="9.140625" style="770"/>
    <col min="6407" max="6407" width="7.42578125" style="770" customWidth="1"/>
    <col min="6408" max="6408" width="17.140625" style="770" customWidth="1"/>
    <col min="6409" max="6409" width="11" style="770" customWidth="1"/>
    <col min="6410" max="6410" width="10" style="770" customWidth="1"/>
    <col min="6411" max="6411" width="11.85546875" style="770" customWidth="1"/>
    <col min="6412" max="6412" width="12.140625" style="770" customWidth="1"/>
    <col min="6413" max="6413" width="13.28515625" style="770" customWidth="1"/>
    <col min="6414" max="6414" width="14.5703125" style="770" customWidth="1"/>
    <col min="6415" max="6415" width="12.7109375" style="770" customWidth="1"/>
    <col min="6416" max="6416" width="14" style="770" customWidth="1"/>
    <col min="6417" max="6417" width="10.85546875" style="770" customWidth="1"/>
    <col min="6418" max="6418" width="11.5703125" style="770" customWidth="1"/>
    <col min="6419" max="6662" width="9.140625" style="770"/>
    <col min="6663" max="6663" width="7.42578125" style="770" customWidth="1"/>
    <col min="6664" max="6664" width="17.140625" style="770" customWidth="1"/>
    <col min="6665" max="6665" width="11" style="770" customWidth="1"/>
    <col min="6666" max="6666" width="10" style="770" customWidth="1"/>
    <col min="6667" max="6667" width="11.85546875" style="770" customWidth="1"/>
    <col min="6668" max="6668" width="12.140625" style="770" customWidth="1"/>
    <col min="6669" max="6669" width="13.28515625" style="770" customWidth="1"/>
    <col min="6670" max="6670" width="14.5703125" style="770" customWidth="1"/>
    <col min="6671" max="6671" width="12.7109375" style="770" customWidth="1"/>
    <col min="6672" max="6672" width="14" style="770" customWidth="1"/>
    <col min="6673" max="6673" width="10.85546875" style="770" customWidth="1"/>
    <col min="6674" max="6674" width="11.5703125" style="770" customWidth="1"/>
    <col min="6675" max="6918" width="9.140625" style="770"/>
    <col min="6919" max="6919" width="7.42578125" style="770" customWidth="1"/>
    <col min="6920" max="6920" width="17.140625" style="770" customWidth="1"/>
    <col min="6921" max="6921" width="11" style="770" customWidth="1"/>
    <col min="6922" max="6922" width="10" style="770" customWidth="1"/>
    <col min="6923" max="6923" width="11.85546875" style="770" customWidth="1"/>
    <col min="6924" max="6924" width="12.140625" style="770" customWidth="1"/>
    <col min="6925" max="6925" width="13.28515625" style="770" customWidth="1"/>
    <col min="6926" max="6926" width="14.5703125" style="770" customWidth="1"/>
    <col min="6927" max="6927" width="12.7109375" style="770" customWidth="1"/>
    <col min="6928" max="6928" width="14" style="770" customWidth="1"/>
    <col min="6929" max="6929" width="10.85546875" style="770" customWidth="1"/>
    <col min="6930" max="6930" width="11.5703125" style="770" customWidth="1"/>
    <col min="6931" max="7174" width="9.140625" style="770"/>
    <col min="7175" max="7175" width="7.42578125" style="770" customWidth="1"/>
    <col min="7176" max="7176" width="17.140625" style="770" customWidth="1"/>
    <col min="7177" max="7177" width="11" style="770" customWidth="1"/>
    <col min="7178" max="7178" width="10" style="770" customWidth="1"/>
    <col min="7179" max="7179" width="11.85546875" style="770" customWidth="1"/>
    <col min="7180" max="7180" width="12.140625" style="770" customWidth="1"/>
    <col min="7181" max="7181" width="13.28515625" style="770" customWidth="1"/>
    <col min="7182" max="7182" width="14.5703125" style="770" customWidth="1"/>
    <col min="7183" max="7183" width="12.7109375" style="770" customWidth="1"/>
    <col min="7184" max="7184" width="14" style="770" customWidth="1"/>
    <col min="7185" max="7185" width="10.85546875" style="770" customWidth="1"/>
    <col min="7186" max="7186" width="11.5703125" style="770" customWidth="1"/>
    <col min="7187" max="7430" width="9.140625" style="770"/>
    <col min="7431" max="7431" width="7.42578125" style="770" customWidth="1"/>
    <col min="7432" max="7432" width="17.140625" style="770" customWidth="1"/>
    <col min="7433" max="7433" width="11" style="770" customWidth="1"/>
    <col min="7434" max="7434" width="10" style="770" customWidth="1"/>
    <col min="7435" max="7435" width="11.85546875" style="770" customWidth="1"/>
    <col min="7436" max="7436" width="12.140625" style="770" customWidth="1"/>
    <col min="7437" max="7437" width="13.28515625" style="770" customWidth="1"/>
    <col min="7438" max="7438" width="14.5703125" style="770" customWidth="1"/>
    <col min="7439" max="7439" width="12.7109375" style="770" customWidth="1"/>
    <col min="7440" max="7440" width="14" style="770" customWidth="1"/>
    <col min="7441" max="7441" width="10.85546875" style="770" customWidth="1"/>
    <col min="7442" max="7442" width="11.5703125" style="770" customWidth="1"/>
    <col min="7443" max="7686" width="9.140625" style="770"/>
    <col min="7687" max="7687" width="7.42578125" style="770" customWidth="1"/>
    <col min="7688" max="7688" width="17.140625" style="770" customWidth="1"/>
    <col min="7689" max="7689" width="11" style="770" customWidth="1"/>
    <col min="7690" max="7690" width="10" style="770" customWidth="1"/>
    <col min="7691" max="7691" width="11.85546875" style="770" customWidth="1"/>
    <col min="7692" max="7692" width="12.140625" style="770" customWidth="1"/>
    <col min="7693" max="7693" width="13.28515625" style="770" customWidth="1"/>
    <col min="7694" max="7694" width="14.5703125" style="770" customWidth="1"/>
    <col min="7695" max="7695" width="12.7109375" style="770" customWidth="1"/>
    <col min="7696" max="7696" width="14" style="770" customWidth="1"/>
    <col min="7697" max="7697" width="10.85546875" style="770" customWidth="1"/>
    <col min="7698" max="7698" width="11.5703125" style="770" customWidth="1"/>
    <col min="7699" max="7942" width="9.140625" style="770"/>
    <col min="7943" max="7943" width="7.42578125" style="770" customWidth="1"/>
    <col min="7944" max="7944" width="17.140625" style="770" customWidth="1"/>
    <col min="7945" max="7945" width="11" style="770" customWidth="1"/>
    <col min="7946" max="7946" width="10" style="770" customWidth="1"/>
    <col min="7947" max="7947" width="11.85546875" style="770" customWidth="1"/>
    <col min="7948" max="7948" width="12.140625" style="770" customWidth="1"/>
    <col min="7949" max="7949" width="13.28515625" style="770" customWidth="1"/>
    <col min="7950" max="7950" width="14.5703125" style="770" customWidth="1"/>
    <col min="7951" max="7951" width="12.7109375" style="770" customWidth="1"/>
    <col min="7952" max="7952" width="14" style="770" customWidth="1"/>
    <col min="7953" max="7953" width="10.85546875" style="770" customWidth="1"/>
    <col min="7954" max="7954" width="11.5703125" style="770" customWidth="1"/>
    <col min="7955" max="8198" width="9.140625" style="770"/>
    <col min="8199" max="8199" width="7.42578125" style="770" customWidth="1"/>
    <col min="8200" max="8200" width="17.140625" style="770" customWidth="1"/>
    <col min="8201" max="8201" width="11" style="770" customWidth="1"/>
    <col min="8202" max="8202" width="10" style="770" customWidth="1"/>
    <col min="8203" max="8203" width="11.85546875" style="770" customWidth="1"/>
    <col min="8204" max="8204" width="12.140625" style="770" customWidth="1"/>
    <col min="8205" max="8205" width="13.28515625" style="770" customWidth="1"/>
    <col min="8206" max="8206" width="14.5703125" style="770" customWidth="1"/>
    <col min="8207" max="8207" width="12.7109375" style="770" customWidth="1"/>
    <col min="8208" max="8208" width="14" style="770" customWidth="1"/>
    <col min="8209" max="8209" width="10.85546875" style="770" customWidth="1"/>
    <col min="8210" max="8210" width="11.5703125" style="770" customWidth="1"/>
    <col min="8211" max="8454" width="9.140625" style="770"/>
    <col min="8455" max="8455" width="7.42578125" style="770" customWidth="1"/>
    <col min="8456" max="8456" width="17.140625" style="770" customWidth="1"/>
    <col min="8457" max="8457" width="11" style="770" customWidth="1"/>
    <col min="8458" max="8458" width="10" style="770" customWidth="1"/>
    <col min="8459" max="8459" width="11.85546875" style="770" customWidth="1"/>
    <col min="8460" max="8460" width="12.140625" style="770" customWidth="1"/>
    <col min="8461" max="8461" width="13.28515625" style="770" customWidth="1"/>
    <col min="8462" max="8462" width="14.5703125" style="770" customWidth="1"/>
    <col min="8463" max="8463" width="12.7109375" style="770" customWidth="1"/>
    <col min="8464" max="8464" width="14" style="770" customWidth="1"/>
    <col min="8465" max="8465" width="10.85546875" style="770" customWidth="1"/>
    <col min="8466" max="8466" width="11.5703125" style="770" customWidth="1"/>
    <col min="8467" max="8710" width="9.140625" style="770"/>
    <col min="8711" max="8711" width="7.42578125" style="770" customWidth="1"/>
    <col min="8712" max="8712" width="17.140625" style="770" customWidth="1"/>
    <col min="8713" max="8713" width="11" style="770" customWidth="1"/>
    <col min="8714" max="8714" width="10" style="770" customWidth="1"/>
    <col min="8715" max="8715" width="11.85546875" style="770" customWidth="1"/>
    <col min="8716" max="8716" width="12.140625" style="770" customWidth="1"/>
    <col min="8717" max="8717" width="13.28515625" style="770" customWidth="1"/>
    <col min="8718" max="8718" width="14.5703125" style="770" customWidth="1"/>
    <col min="8719" max="8719" width="12.7109375" style="770" customWidth="1"/>
    <col min="8720" max="8720" width="14" style="770" customWidth="1"/>
    <col min="8721" max="8721" width="10.85546875" style="770" customWidth="1"/>
    <col min="8722" max="8722" width="11.5703125" style="770" customWidth="1"/>
    <col min="8723" max="8966" width="9.140625" style="770"/>
    <col min="8967" max="8967" width="7.42578125" style="770" customWidth="1"/>
    <col min="8968" max="8968" width="17.140625" style="770" customWidth="1"/>
    <col min="8969" max="8969" width="11" style="770" customWidth="1"/>
    <col min="8970" max="8970" width="10" style="770" customWidth="1"/>
    <col min="8971" max="8971" width="11.85546875" style="770" customWidth="1"/>
    <col min="8972" max="8972" width="12.140625" style="770" customWidth="1"/>
    <col min="8973" max="8973" width="13.28515625" style="770" customWidth="1"/>
    <col min="8974" max="8974" width="14.5703125" style="770" customWidth="1"/>
    <col min="8975" max="8975" width="12.7109375" style="770" customWidth="1"/>
    <col min="8976" max="8976" width="14" style="770" customWidth="1"/>
    <col min="8977" max="8977" width="10.85546875" style="770" customWidth="1"/>
    <col min="8978" max="8978" width="11.5703125" style="770" customWidth="1"/>
    <col min="8979" max="9222" width="9.140625" style="770"/>
    <col min="9223" max="9223" width="7.42578125" style="770" customWidth="1"/>
    <col min="9224" max="9224" width="17.140625" style="770" customWidth="1"/>
    <col min="9225" max="9225" width="11" style="770" customWidth="1"/>
    <col min="9226" max="9226" width="10" style="770" customWidth="1"/>
    <col min="9227" max="9227" width="11.85546875" style="770" customWidth="1"/>
    <col min="9228" max="9228" width="12.140625" style="770" customWidth="1"/>
    <col min="9229" max="9229" width="13.28515625" style="770" customWidth="1"/>
    <col min="9230" max="9230" width="14.5703125" style="770" customWidth="1"/>
    <col min="9231" max="9231" width="12.7109375" style="770" customWidth="1"/>
    <col min="9232" max="9232" width="14" style="770" customWidth="1"/>
    <col min="9233" max="9233" width="10.85546875" style="770" customWidth="1"/>
    <col min="9234" max="9234" width="11.5703125" style="770" customWidth="1"/>
    <col min="9235" max="9478" width="9.140625" style="770"/>
    <col min="9479" max="9479" width="7.42578125" style="770" customWidth="1"/>
    <col min="9480" max="9480" width="17.140625" style="770" customWidth="1"/>
    <col min="9481" max="9481" width="11" style="770" customWidth="1"/>
    <col min="9482" max="9482" width="10" style="770" customWidth="1"/>
    <col min="9483" max="9483" width="11.85546875" style="770" customWidth="1"/>
    <col min="9484" max="9484" width="12.140625" style="770" customWidth="1"/>
    <col min="9485" max="9485" width="13.28515625" style="770" customWidth="1"/>
    <col min="9486" max="9486" width="14.5703125" style="770" customWidth="1"/>
    <col min="9487" max="9487" width="12.7109375" style="770" customWidth="1"/>
    <col min="9488" max="9488" width="14" style="770" customWidth="1"/>
    <col min="9489" max="9489" width="10.85546875" style="770" customWidth="1"/>
    <col min="9490" max="9490" width="11.5703125" style="770" customWidth="1"/>
    <col min="9491" max="9734" width="9.140625" style="770"/>
    <col min="9735" max="9735" width="7.42578125" style="770" customWidth="1"/>
    <col min="9736" max="9736" width="17.140625" style="770" customWidth="1"/>
    <col min="9737" max="9737" width="11" style="770" customWidth="1"/>
    <col min="9738" max="9738" width="10" style="770" customWidth="1"/>
    <col min="9739" max="9739" width="11.85546875" style="770" customWidth="1"/>
    <col min="9740" max="9740" width="12.140625" style="770" customWidth="1"/>
    <col min="9741" max="9741" width="13.28515625" style="770" customWidth="1"/>
    <col min="9742" max="9742" width="14.5703125" style="770" customWidth="1"/>
    <col min="9743" max="9743" width="12.7109375" style="770" customWidth="1"/>
    <col min="9744" max="9744" width="14" style="770" customWidth="1"/>
    <col min="9745" max="9745" width="10.85546875" style="770" customWidth="1"/>
    <col min="9746" max="9746" width="11.5703125" style="770" customWidth="1"/>
    <col min="9747" max="9990" width="9.140625" style="770"/>
    <col min="9991" max="9991" width="7.42578125" style="770" customWidth="1"/>
    <col min="9992" max="9992" width="17.140625" style="770" customWidth="1"/>
    <col min="9993" max="9993" width="11" style="770" customWidth="1"/>
    <col min="9994" max="9994" width="10" style="770" customWidth="1"/>
    <col min="9995" max="9995" width="11.85546875" style="770" customWidth="1"/>
    <col min="9996" max="9996" width="12.140625" style="770" customWidth="1"/>
    <col min="9997" max="9997" width="13.28515625" style="770" customWidth="1"/>
    <col min="9998" max="9998" width="14.5703125" style="770" customWidth="1"/>
    <col min="9999" max="9999" width="12.7109375" style="770" customWidth="1"/>
    <col min="10000" max="10000" width="14" style="770" customWidth="1"/>
    <col min="10001" max="10001" width="10.85546875" style="770" customWidth="1"/>
    <col min="10002" max="10002" width="11.5703125" style="770" customWidth="1"/>
    <col min="10003" max="10246" width="9.140625" style="770"/>
    <col min="10247" max="10247" width="7.42578125" style="770" customWidth="1"/>
    <col min="10248" max="10248" width="17.140625" style="770" customWidth="1"/>
    <col min="10249" max="10249" width="11" style="770" customWidth="1"/>
    <col min="10250" max="10250" width="10" style="770" customWidth="1"/>
    <col min="10251" max="10251" width="11.85546875" style="770" customWidth="1"/>
    <col min="10252" max="10252" width="12.140625" style="770" customWidth="1"/>
    <col min="10253" max="10253" width="13.28515625" style="770" customWidth="1"/>
    <col min="10254" max="10254" width="14.5703125" style="770" customWidth="1"/>
    <col min="10255" max="10255" width="12.7109375" style="770" customWidth="1"/>
    <col min="10256" max="10256" width="14" style="770" customWidth="1"/>
    <col min="10257" max="10257" width="10.85546875" style="770" customWidth="1"/>
    <col min="10258" max="10258" width="11.5703125" style="770" customWidth="1"/>
    <col min="10259" max="10502" width="9.140625" style="770"/>
    <col min="10503" max="10503" width="7.42578125" style="770" customWidth="1"/>
    <col min="10504" max="10504" width="17.140625" style="770" customWidth="1"/>
    <col min="10505" max="10505" width="11" style="770" customWidth="1"/>
    <col min="10506" max="10506" width="10" style="770" customWidth="1"/>
    <col min="10507" max="10507" width="11.85546875" style="770" customWidth="1"/>
    <col min="10508" max="10508" width="12.140625" style="770" customWidth="1"/>
    <col min="10509" max="10509" width="13.28515625" style="770" customWidth="1"/>
    <col min="10510" max="10510" width="14.5703125" style="770" customWidth="1"/>
    <col min="10511" max="10511" width="12.7109375" style="770" customWidth="1"/>
    <col min="10512" max="10512" width="14" style="770" customWidth="1"/>
    <col min="10513" max="10513" width="10.85546875" style="770" customWidth="1"/>
    <col min="10514" max="10514" width="11.5703125" style="770" customWidth="1"/>
    <col min="10515" max="10758" width="9.140625" style="770"/>
    <col min="10759" max="10759" width="7.42578125" style="770" customWidth="1"/>
    <col min="10760" max="10760" width="17.140625" style="770" customWidth="1"/>
    <col min="10761" max="10761" width="11" style="770" customWidth="1"/>
    <col min="10762" max="10762" width="10" style="770" customWidth="1"/>
    <col min="10763" max="10763" width="11.85546875" style="770" customWidth="1"/>
    <col min="10764" max="10764" width="12.140625" style="770" customWidth="1"/>
    <col min="10765" max="10765" width="13.28515625" style="770" customWidth="1"/>
    <col min="10766" max="10766" width="14.5703125" style="770" customWidth="1"/>
    <col min="10767" max="10767" width="12.7109375" style="770" customWidth="1"/>
    <col min="10768" max="10768" width="14" style="770" customWidth="1"/>
    <col min="10769" max="10769" width="10.85546875" style="770" customWidth="1"/>
    <col min="10770" max="10770" width="11.5703125" style="770" customWidth="1"/>
    <col min="10771" max="11014" width="9.140625" style="770"/>
    <col min="11015" max="11015" width="7.42578125" style="770" customWidth="1"/>
    <col min="11016" max="11016" width="17.140625" style="770" customWidth="1"/>
    <col min="11017" max="11017" width="11" style="770" customWidth="1"/>
    <col min="11018" max="11018" width="10" style="770" customWidth="1"/>
    <col min="11019" max="11019" width="11.85546875" style="770" customWidth="1"/>
    <col min="11020" max="11020" width="12.140625" style="770" customWidth="1"/>
    <col min="11021" max="11021" width="13.28515625" style="770" customWidth="1"/>
    <col min="11022" max="11022" width="14.5703125" style="770" customWidth="1"/>
    <col min="11023" max="11023" width="12.7109375" style="770" customWidth="1"/>
    <col min="11024" max="11024" width="14" style="770" customWidth="1"/>
    <col min="11025" max="11025" width="10.85546875" style="770" customWidth="1"/>
    <col min="11026" max="11026" width="11.5703125" style="770" customWidth="1"/>
    <col min="11027" max="11270" width="9.140625" style="770"/>
    <col min="11271" max="11271" width="7.42578125" style="770" customWidth="1"/>
    <col min="11272" max="11272" width="17.140625" style="770" customWidth="1"/>
    <col min="11273" max="11273" width="11" style="770" customWidth="1"/>
    <col min="11274" max="11274" width="10" style="770" customWidth="1"/>
    <col min="11275" max="11275" width="11.85546875" style="770" customWidth="1"/>
    <col min="11276" max="11276" width="12.140625" style="770" customWidth="1"/>
    <col min="11277" max="11277" width="13.28515625" style="770" customWidth="1"/>
    <col min="11278" max="11278" width="14.5703125" style="770" customWidth="1"/>
    <col min="11279" max="11279" width="12.7109375" style="770" customWidth="1"/>
    <col min="11280" max="11280" width="14" style="770" customWidth="1"/>
    <col min="11281" max="11281" width="10.85546875" style="770" customWidth="1"/>
    <col min="11282" max="11282" width="11.5703125" style="770" customWidth="1"/>
    <col min="11283" max="11526" width="9.140625" style="770"/>
    <col min="11527" max="11527" width="7.42578125" style="770" customWidth="1"/>
    <col min="11528" max="11528" width="17.140625" style="770" customWidth="1"/>
    <col min="11529" max="11529" width="11" style="770" customWidth="1"/>
    <col min="11530" max="11530" width="10" style="770" customWidth="1"/>
    <col min="11531" max="11531" width="11.85546875" style="770" customWidth="1"/>
    <col min="11532" max="11532" width="12.140625" style="770" customWidth="1"/>
    <col min="11533" max="11533" width="13.28515625" style="770" customWidth="1"/>
    <col min="11534" max="11534" width="14.5703125" style="770" customWidth="1"/>
    <col min="11535" max="11535" width="12.7109375" style="770" customWidth="1"/>
    <col min="11536" max="11536" width="14" style="770" customWidth="1"/>
    <col min="11537" max="11537" width="10.85546875" style="770" customWidth="1"/>
    <col min="11538" max="11538" width="11.5703125" style="770" customWidth="1"/>
    <col min="11539" max="11782" width="9.140625" style="770"/>
    <col min="11783" max="11783" width="7.42578125" style="770" customWidth="1"/>
    <col min="11784" max="11784" width="17.140625" style="770" customWidth="1"/>
    <col min="11785" max="11785" width="11" style="770" customWidth="1"/>
    <col min="11786" max="11786" width="10" style="770" customWidth="1"/>
    <col min="11787" max="11787" width="11.85546875" style="770" customWidth="1"/>
    <col min="11788" max="11788" width="12.140625" style="770" customWidth="1"/>
    <col min="11789" max="11789" width="13.28515625" style="770" customWidth="1"/>
    <col min="11790" max="11790" width="14.5703125" style="770" customWidth="1"/>
    <col min="11791" max="11791" width="12.7109375" style="770" customWidth="1"/>
    <col min="11792" max="11792" width="14" style="770" customWidth="1"/>
    <col min="11793" max="11793" width="10.85546875" style="770" customWidth="1"/>
    <col min="11794" max="11794" width="11.5703125" style="770" customWidth="1"/>
    <col min="11795" max="12038" width="9.140625" style="770"/>
    <col min="12039" max="12039" width="7.42578125" style="770" customWidth="1"/>
    <col min="12040" max="12040" width="17.140625" style="770" customWidth="1"/>
    <col min="12041" max="12041" width="11" style="770" customWidth="1"/>
    <col min="12042" max="12042" width="10" style="770" customWidth="1"/>
    <col min="12043" max="12043" width="11.85546875" style="770" customWidth="1"/>
    <col min="12044" max="12044" width="12.140625" style="770" customWidth="1"/>
    <col min="12045" max="12045" width="13.28515625" style="770" customWidth="1"/>
    <col min="12046" max="12046" width="14.5703125" style="770" customWidth="1"/>
    <col min="12047" max="12047" width="12.7109375" style="770" customWidth="1"/>
    <col min="12048" max="12048" width="14" style="770" customWidth="1"/>
    <col min="12049" max="12049" width="10.85546875" style="770" customWidth="1"/>
    <col min="12050" max="12050" width="11.5703125" style="770" customWidth="1"/>
    <col min="12051" max="12294" width="9.140625" style="770"/>
    <col min="12295" max="12295" width="7.42578125" style="770" customWidth="1"/>
    <col min="12296" max="12296" width="17.140625" style="770" customWidth="1"/>
    <col min="12297" max="12297" width="11" style="770" customWidth="1"/>
    <col min="12298" max="12298" width="10" style="770" customWidth="1"/>
    <col min="12299" max="12299" width="11.85546875" style="770" customWidth="1"/>
    <col min="12300" max="12300" width="12.140625" style="770" customWidth="1"/>
    <col min="12301" max="12301" width="13.28515625" style="770" customWidth="1"/>
    <col min="12302" max="12302" width="14.5703125" style="770" customWidth="1"/>
    <col min="12303" max="12303" width="12.7109375" style="770" customWidth="1"/>
    <col min="12304" max="12304" width="14" style="770" customWidth="1"/>
    <col min="12305" max="12305" width="10.85546875" style="770" customWidth="1"/>
    <col min="12306" max="12306" width="11.5703125" style="770" customWidth="1"/>
    <col min="12307" max="12550" width="9.140625" style="770"/>
    <col min="12551" max="12551" width="7.42578125" style="770" customWidth="1"/>
    <col min="12552" max="12552" width="17.140625" style="770" customWidth="1"/>
    <col min="12553" max="12553" width="11" style="770" customWidth="1"/>
    <col min="12554" max="12554" width="10" style="770" customWidth="1"/>
    <col min="12555" max="12555" width="11.85546875" style="770" customWidth="1"/>
    <col min="12556" max="12556" width="12.140625" style="770" customWidth="1"/>
    <col min="12557" max="12557" width="13.28515625" style="770" customWidth="1"/>
    <col min="12558" max="12558" width="14.5703125" style="770" customWidth="1"/>
    <col min="12559" max="12559" width="12.7109375" style="770" customWidth="1"/>
    <col min="12560" max="12560" width="14" style="770" customWidth="1"/>
    <col min="12561" max="12561" width="10.85546875" style="770" customWidth="1"/>
    <col min="12562" max="12562" width="11.5703125" style="770" customWidth="1"/>
    <col min="12563" max="12806" width="9.140625" style="770"/>
    <col min="12807" max="12807" width="7.42578125" style="770" customWidth="1"/>
    <col min="12808" max="12808" width="17.140625" style="770" customWidth="1"/>
    <col min="12809" max="12809" width="11" style="770" customWidth="1"/>
    <col min="12810" max="12810" width="10" style="770" customWidth="1"/>
    <col min="12811" max="12811" width="11.85546875" style="770" customWidth="1"/>
    <col min="12812" max="12812" width="12.140625" style="770" customWidth="1"/>
    <col min="12813" max="12813" width="13.28515625" style="770" customWidth="1"/>
    <col min="12814" max="12814" width="14.5703125" style="770" customWidth="1"/>
    <col min="12815" max="12815" width="12.7109375" style="770" customWidth="1"/>
    <col min="12816" max="12816" width="14" style="770" customWidth="1"/>
    <col min="12817" max="12817" width="10.85546875" style="770" customWidth="1"/>
    <col min="12818" max="12818" width="11.5703125" style="770" customWidth="1"/>
    <col min="12819" max="13062" width="9.140625" style="770"/>
    <col min="13063" max="13063" width="7.42578125" style="770" customWidth="1"/>
    <col min="13064" max="13064" width="17.140625" style="770" customWidth="1"/>
    <col min="13065" max="13065" width="11" style="770" customWidth="1"/>
    <col min="13066" max="13066" width="10" style="770" customWidth="1"/>
    <col min="13067" max="13067" width="11.85546875" style="770" customWidth="1"/>
    <col min="13068" max="13068" width="12.140625" style="770" customWidth="1"/>
    <col min="13069" max="13069" width="13.28515625" style="770" customWidth="1"/>
    <col min="13070" max="13070" width="14.5703125" style="770" customWidth="1"/>
    <col min="13071" max="13071" width="12.7109375" style="770" customWidth="1"/>
    <col min="13072" max="13072" width="14" style="770" customWidth="1"/>
    <col min="13073" max="13073" width="10.85546875" style="770" customWidth="1"/>
    <col min="13074" max="13074" width="11.5703125" style="770" customWidth="1"/>
    <col min="13075" max="13318" width="9.140625" style="770"/>
    <col min="13319" max="13319" width="7.42578125" style="770" customWidth="1"/>
    <col min="13320" max="13320" width="17.140625" style="770" customWidth="1"/>
    <col min="13321" max="13321" width="11" style="770" customWidth="1"/>
    <col min="13322" max="13322" width="10" style="770" customWidth="1"/>
    <col min="13323" max="13323" width="11.85546875" style="770" customWidth="1"/>
    <col min="13324" max="13324" width="12.140625" style="770" customWidth="1"/>
    <col min="13325" max="13325" width="13.28515625" style="770" customWidth="1"/>
    <col min="13326" max="13326" width="14.5703125" style="770" customWidth="1"/>
    <col min="13327" max="13327" width="12.7109375" style="770" customWidth="1"/>
    <col min="13328" max="13328" width="14" style="770" customWidth="1"/>
    <col min="13329" max="13329" width="10.85546875" style="770" customWidth="1"/>
    <col min="13330" max="13330" width="11.5703125" style="770" customWidth="1"/>
    <col min="13331" max="13574" width="9.140625" style="770"/>
    <col min="13575" max="13575" width="7.42578125" style="770" customWidth="1"/>
    <col min="13576" max="13576" width="17.140625" style="770" customWidth="1"/>
    <col min="13577" max="13577" width="11" style="770" customWidth="1"/>
    <col min="13578" max="13578" width="10" style="770" customWidth="1"/>
    <col min="13579" max="13579" width="11.85546875" style="770" customWidth="1"/>
    <col min="13580" max="13580" width="12.140625" style="770" customWidth="1"/>
    <col min="13581" max="13581" width="13.28515625" style="770" customWidth="1"/>
    <col min="13582" max="13582" width="14.5703125" style="770" customWidth="1"/>
    <col min="13583" max="13583" width="12.7109375" style="770" customWidth="1"/>
    <col min="13584" max="13584" width="14" style="770" customWidth="1"/>
    <col min="13585" max="13585" width="10.85546875" style="770" customWidth="1"/>
    <col min="13586" max="13586" width="11.5703125" style="770" customWidth="1"/>
    <col min="13587" max="13830" width="9.140625" style="770"/>
    <col min="13831" max="13831" width="7.42578125" style="770" customWidth="1"/>
    <col min="13832" max="13832" width="17.140625" style="770" customWidth="1"/>
    <col min="13833" max="13833" width="11" style="770" customWidth="1"/>
    <col min="13834" max="13834" width="10" style="770" customWidth="1"/>
    <col min="13835" max="13835" width="11.85546875" style="770" customWidth="1"/>
    <col min="13836" max="13836" width="12.140625" style="770" customWidth="1"/>
    <col min="13837" max="13837" width="13.28515625" style="770" customWidth="1"/>
    <col min="13838" max="13838" width="14.5703125" style="770" customWidth="1"/>
    <col min="13839" max="13839" width="12.7109375" style="770" customWidth="1"/>
    <col min="13840" max="13840" width="14" style="770" customWidth="1"/>
    <col min="13841" max="13841" width="10.85546875" style="770" customWidth="1"/>
    <col min="13842" max="13842" width="11.5703125" style="770" customWidth="1"/>
    <col min="13843" max="14086" width="9.140625" style="770"/>
    <col min="14087" max="14087" width="7.42578125" style="770" customWidth="1"/>
    <col min="14088" max="14088" width="17.140625" style="770" customWidth="1"/>
    <col min="14089" max="14089" width="11" style="770" customWidth="1"/>
    <col min="14090" max="14090" width="10" style="770" customWidth="1"/>
    <col min="14091" max="14091" width="11.85546875" style="770" customWidth="1"/>
    <col min="14092" max="14092" width="12.140625" style="770" customWidth="1"/>
    <col min="14093" max="14093" width="13.28515625" style="770" customWidth="1"/>
    <col min="14094" max="14094" width="14.5703125" style="770" customWidth="1"/>
    <col min="14095" max="14095" width="12.7109375" style="770" customWidth="1"/>
    <col min="14096" max="14096" width="14" style="770" customWidth="1"/>
    <col min="14097" max="14097" width="10.85546875" style="770" customWidth="1"/>
    <col min="14098" max="14098" width="11.5703125" style="770" customWidth="1"/>
    <col min="14099" max="14342" width="9.140625" style="770"/>
    <col min="14343" max="14343" width="7.42578125" style="770" customWidth="1"/>
    <col min="14344" max="14344" width="17.140625" style="770" customWidth="1"/>
    <col min="14345" max="14345" width="11" style="770" customWidth="1"/>
    <col min="14346" max="14346" width="10" style="770" customWidth="1"/>
    <col min="14347" max="14347" width="11.85546875" style="770" customWidth="1"/>
    <col min="14348" max="14348" width="12.140625" style="770" customWidth="1"/>
    <col min="14349" max="14349" width="13.28515625" style="770" customWidth="1"/>
    <col min="14350" max="14350" width="14.5703125" style="770" customWidth="1"/>
    <col min="14351" max="14351" width="12.7109375" style="770" customWidth="1"/>
    <col min="14352" max="14352" width="14" style="770" customWidth="1"/>
    <col min="14353" max="14353" width="10.85546875" style="770" customWidth="1"/>
    <col min="14354" max="14354" width="11.5703125" style="770" customWidth="1"/>
    <col min="14355" max="14598" width="9.140625" style="770"/>
    <col min="14599" max="14599" width="7.42578125" style="770" customWidth="1"/>
    <col min="14600" max="14600" width="17.140625" style="770" customWidth="1"/>
    <col min="14601" max="14601" width="11" style="770" customWidth="1"/>
    <col min="14602" max="14602" width="10" style="770" customWidth="1"/>
    <col min="14603" max="14603" width="11.85546875" style="770" customWidth="1"/>
    <col min="14604" max="14604" width="12.140625" style="770" customWidth="1"/>
    <col min="14605" max="14605" width="13.28515625" style="770" customWidth="1"/>
    <col min="14606" max="14606" width="14.5703125" style="770" customWidth="1"/>
    <col min="14607" max="14607" width="12.7109375" style="770" customWidth="1"/>
    <col min="14608" max="14608" width="14" style="770" customWidth="1"/>
    <col min="14609" max="14609" width="10.85546875" style="770" customWidth="1"/>
    <col min="14610" max="14610" width="11.5703125" style="770" customWidth="1"/>
    <col min="14611" max="14854" width="9.140625" style="770"/>
    <col min="14855" max="14855" width="7.42578125" style="770" customWidth="1"/>
    <col min="14856" max="14856" width="17.140625" style="770" customWidth="1"/>
    <col min="14857" max="14857" width="11" style="770" customWidth="1"/>
    <col min="14858" max="14858" width="10" style="770" customWidth="1"/>
    <col min="14859" max="14859" width="11.85546875" style="770" customWidth="1"/>
    <col min="14860" max="14860" width="12.140625" style="770" customWidth="1"/>
    <col min="14861" max="14861" width="13.28515625" style="770" customWidth="1"/>
    <col min="14862" max="14862" width="14.5703125" style="770" customWidth="1"/>
    <col min="14863" max="14863" width="12.7109375" style="770" customWidth="1"/>
    <col min="14864" max="14864" width="14" style="770" customWidth="1"/>
    <col min="14865" max="14865" width="10.85546875" style="770" customWidth="1"/>
    <col min="14866" max="14866" width="11.5703125" style="770" customWidth="1"/>
    <col min="14867" max="15110" width="9.140625" style="770"/>
    <col min="15111" max="15111" width="7.42578125" style="770" customWidth="1"/>
    <col min="15112" max="15112" width="17.140625" style="770" customWidth="1"/>
    <col min="15113" max="15113" width="11" style="770" customWidth="1"/>
    <col min="15114" max="15114" width="10" style="770" customWidth="1"/>
    <col min="15115" max="15115" width="11.85546875" style="770" customWidth="1"/>
    <col min="15116" max="15116" width="12.140625" style="770" customWidth="1"/>
    <col min="15117" max="15117" width="13.28515625" style="770" customWidth="1"/>
    <col min="15118" max="15118" width="14.5703125" style="770" customWidth="1"/>
    <col min="15119" max="15119" width="12.7109375" style="770" customWidth="1"/>
    <col min="15120" max="15120" width="14" style="770" customWidth="1"/>
    <col min="15121" max="15121" width="10.85546875" style="770" customWidth="1"/>
    <col min="15122" max="15122" width="11.5703125" style="770" customWidth="1"/>
    <col min="15123" max="15366" width="9.140625" style="770"/>
    <col min="15367" max="15367" width="7.42578125" style="770" customWidth="1"/>
    <col min="15368" max="15368" width="17.140625" style="770" customWidth="1"/>
    <col min="15369" max="15369" width="11" style="770" customWidth="1"/>
    <col min="15370" max="15370" width="10" style="770" customWidth="1"/>
    <col min="15371" max="15371" width="11.85546875" style="770" customWidth="1"/>
    <col min="15372" max="15372" width="12.140625" style="770" customWidth="1"/>
    <col min="15373" max="15373" width="13.28515625" style="770" customWidth="1"/>
    <col min="15374" max="15374" width="14.5703125" style="770" customWidth="1"/>
    <col min="15375" max="15375" width="12.7109375" style="770" customWidth="1"/>
    <col min="15376" max="15376" width="14" style="770" customWidth="1"/>
    <col min="15377" max="15377" width="10.85546875" style="770" customWidth="1"/>
    <col min="15378" max="15378" width="11.5703125" style="770" customWidth="1"/>
    <col min="15379" max="15622" width="9.140625" style="770"/>
    <col min="15623" max="15623" width="7.42578125" style="770" customWidth="1"/>
    <col min="15624" max="15624" width="17.140625" style="770" customWidth="1"/>
    <col min="15625" max="15625" width="11" style="770" customWidth="1"/>
    <col min="15626" max="15626" width="10" style="770" customWidth="1"/>
    <col min="15627" max="15627" width="11.85546875" style="770" customWidth="1"/>
    <col min="15628" max="15628" width="12.140625" style="770" customWidth="1"/>
    <col min="15629" max="15629" width="13.28515625" style="770" customWidth="1"/>
    <col min="15630" max="15630" width="14.5703125" style="770" customWidth="1"/>
    <col min="15631" max="15631" width="12.7109375" style="770" customWidth="1"/>
    <col min="15632" max="15632" width="14" style="770" customWidth="1"/>
    <col min="15633" max="15633" width="10.85546875" style="770" customWidth="1"/>
    <col min="15634" max="15634" width="11.5703125" style="770" customWidth="1"/>
    <col min="15635" max="15878" width="9.140625" style="770"/>
    <col min="15879" max="15879" width="7.42578125" style="770" customWidth="1"/>
    <col min="15880" max="15880" width="17.140625" style="770" customWidth="1"/>
    <col min="15881" max="15881" width="11" style="770" customWidth="1"/>
    <col min="15882" max="15882" width="10" style="770" customWidth="1"/>
    <col min="15883" max="15883" width="11.85546875" style="770" customWidth="1"/>
    <col min="15884" max="15884" width="12.140625" style="770" customWidth="1"/>
    <col min="15885" max="15885" width="13.28515625" style="770" customWidth="1"/>
    <col min="15886" max="15886" width="14.5703125" style="770" customWidth="1"/>
    <col min="15887" max="15887" width="12.7109375" style="770" customWidth="1"/>
    <col min="15888" max="15888" width="14" style="770" customWidth="1"/>
    <col min="15889" max="15889" width="10.85546875" style="770" customWidth="1"/>
    <col min="15890" max="15890" width="11.5703125" style="770" customWidth="1"/>
    <col min="15891" max="16134" width="9.140625" style="770"/>
    <col min="16135" max="16135" width="7.42578125" style="770" customWidth="1"/>
    <col min="16136" max="16136" width="17.140625" style="770" customWidth="1"/>
    <col min="16137" max="16137" width="11" style="770" customWidth="1"/>
    <col min="16138" max="16138" width="10" style="770" customWidth="1"/>
    <col min="16139" max="16139" width="11.85546875" style="770" customWidth="1"/>
    <col min="16140" max="16140" width="12.140625" style="770" customWidth="1"/>
    <col min="16141" max="16141" width="13.28515625" style="770" customWidth="1"/>
    <col min="16142" max="16142" width="14.5703125" style="770" customWidth="1"/>
    <col min="16143" max="16143" width="12.7109375" style="770" customWidth="1"/>
    <col min="16144" max="16144" width="14" style="770" customWidth="1"/>
    <col min="16145" max="16145" width="10.85546875" style="770" customWidth="1"/>
    <col min="16146" max="16146" width="11.5703125" style="770" customWidth="1"/>
    <col min="16147" max="16384" width="9.140625" style="770"/>
  </cols>
  <sheetData>
    <row r="1" spans="1:22" s="66" customFormat="1">
      <c r="G1" s="1684"/>
      <c r="H1" s="1684"/>
      <c r="I1" s="1684"/>
      <c r="J1" s="1684"/>
      <c r="K1" s="1684"/>
      <c r="L1" s="287" t="s">
        <v>432</v>
      </c>
    </row>
    <row r="2" spans="1:22" s="66" customFormat="1" ht="15">
      <c r="A2" s="1685" t="s">
        <v>0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</row>
    <row r="3" spans="1:22" s="66" customFormat="1" ht="20.25">
      <c r="A3" s="1186" t="s">
        <v>507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</row>
    <row r="4" spans="1:22" s="66" customFormat="1" ht="14.25" customHeight="1"/>
    <row r="5" spans="1:22" ht="19.5" customHeight="1">
      <c r="A5" s="1686" t="s">
        <v>544</v>
      </c>
      <c r="B5" s="1686"/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774"/>
      <c r="P5" s="774"/>
      <c r="Q5" s="774"/>
      <c r="R5" s="774"/>
    </row>
    <row r="6" spans="1:22" ht="13.5" customHeight="1">
      <c r="A6" s="772"/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</row>
    <row r="7" spans="1:22">
      <c r="A7" s="1377" t="s">
        <v>495</v>
      </c>
      <c r="B7" s="1377"/>
      <c r="C7" s="1377"/>
      <c r="D7" s="1377"/>
      <c r="E7" s="1377"/>
      <c r="F7" s="1377"/>
      <c r="G7" s="442"/>
      <c r="H7" s="442"/>
      <c r="I7" s="442"/>
      <c r="J7" s="1411" t="s">
        <v>545</v>
      </c>
      <c r="K7" s="1411"/>
      <c r="L7" s="1411"/>
      <c r="M7" s="1411"/>
      <c r="N7" s="1411"/>
      <c r="O7" s="443"/>
      <c r="P7" s="443"/>
      <c r="Q7" s="443"/>
      <c r="R7" s="443"/>
      <c r="S7" s="442"/>
      <c r="T7" s="442"/>
    </row>
    <row r="8" spans="1:22" ht="18" customHeight="1">
      <c r="A8" s="1414" t="s">
        <v>1</v>
      </c>
      <c r="B8" s="1414" t="s">
        <v>541</v>
      </c>
      <c r="C8" s="759"/>
      <c r="D8" s="759"/>
      <c r="E8" s="1416" t="s">
        <v>435</v>
      </c>
      <c r="F8" s="1416"/>
      <c r="G8" s="1416" t="s">
        <v>76</v>
      </c>
      <c r="H8" s="1416"/>
      <c r="I8" s="1416" t="s">
        <v>436</v>
      </c>
      <c r="J8" s="1416"/>
      <c r="K8" s="1416" t="s">
        <v>77</v>
      </c>
      <c r="L8" s="1416"/>
      <c r="M8" s="1416" t="s">
        <v>78</v>
      </c>
      <c r="N8" s="1416"/>
      <c r="O8" s="761" t="s">
        <v>554</v>
      </c>
      <c r="P8" s="761" t="s">
        <v>550</v>
      </c>
      <c r="Q8" s="761" t="s">
        <v>551</v>
      </c>
      <c r="R8" s="761" t="s">
        <v>553</v>
      </c>
      <c r="S8" s="1416" t="s">
        <v>549</v>
      </c>
      <c r="T8" s="1416"/>
      <c r="U8" s="290"/>
      <c r="V8" s="291"/>
    </row>
    <row r="9" spans="1:22" ht="44.25" customHeight="1">
      <c r="A9" s="1415"/>
      <c r="B9" s="1415"/>
      <c r="C9" s="760" t="s">
        <v>583</v>
      </c>
      <c r="D9" s="760" t="s">
        <v>584</v>
      </c>
      <c r="E9" s="362" t="s">
        <v>437</v>
      </c>
      <c r="F9" s="362" t="s">
        <v>438</v>
      </c>
      <c r="G9" s="362" t="s">
        <v>439</v>
      </c>
      <c r="H9" s="362" t="s">
        <v>440</v>
      </c>
      <c r="I9" s="362" t="s">
        <v>439</v>
      </c>
      <c r="J9" s="362" t="s">
        <v>440</v>
      </c>
      <c r="K9" s="362" t="s">
        <v>437</v>
      </c>
      <c r="L9" s="362" t="s">
        <v>438</v>
      </c>
      <c r="M9" s="362" t="s">
        <v>437</v>
      </c>
      <c r="N9" s="362" t="s">
        <v>438</v>
      </c>
      <c r="O9" s="362" t="s">
        <v>65</v>
      </c>
      <c r="P9" s="362" t="s">
        <v>65</v>
      </c>
      <c r="Q9" s="362" t="s">
        <v>552</v>
      </c>
      <c r="R9" s="362"/>
      <c r="S9" s="362" t="s">
        <v>437</v>
      </c>
      <c r="T9" s="362" t="s">
        <v>438</v>
      </c>
    </row>
    <row r="10" spans="1:22">
      <c r="A10" s="762">
        <v>1</v>
      </c>
      <c r="B10" s="762">
        <v>2</v>
      </c>
      <c r="C10" s="362"/>
      <c r="D10" s="362"/>
      <c r="E10" s="362">
        <v>3</v>
      </c>
      <c r="F10" s="362">
        <v>4</v>
      </c>
      <c r="G10" s="362">
        <v>5</v>
      </c>
      <c r="H10" s="362">
        <v>6</v>
      </c>
      <c r="I10" s="362">
        <v>7</v>
      </c>
      <c r="J10" s="362">
        <v>8</v>
      </c>
      <c r="K10" s="362">
        <v>9</v>
      </c>
      <c r="L10" s="362">
        <v>10</v>
      </c>
      <c r="M10" s="362">
        <v>11</v>
      </c>
      <c r="N10" s="362">
        <v>12</v>
      </c>
      <c r="O10" s="364"/>
      <c r="P10" s="364"/>
      <c r="Q10" s="364"/>
      <c r="R10" s="364"/>
      <c r="S10" s="442"/>
      <c r="T10" s="442"/>
    </row>
    <row r="11" spans="1:22" s="363" customFormat="1">
      <c r="A11" s="771">
        <v>1</v>
      </c>
      <c r="B11" s="895" t="s">
        <v>444</v>
      </c>
      <c r="C11" s="895">
        <v>0</v>
      </c>
      <c r="D11" s="895">
        <v>0</v>
      </c>
      <c r="E11" s="444">
        <v>0</v>
      </c>
      <c r="F11" s="444">
        <v>0</v>
      </c>
      <c r="G11" s="444">
        <v>0</v>
      </c>
      <c r="H11" s="444">
        <f>D11*4.13*39/100000</f>
        <v>0</v>
      </c>
      <c r="I11" s="444">
        <v>0</v>
      </c>
      <c r="J11" s="444">
        <v>0</v>
      </c>
      <c r="K11" s="444">
        <f>E11*750/100000</f>
        <v>0</v>
      </c>
      <c r="L11" s="444">
        <f>F11*750/100000</f>
        <v>0</v>
      </c>
      <c r="M11" s="444">
        <f>(G11+I11+K11)*1.6/100</f>
        <v>0</v>
      </c>
      <c r="N11" s="444">
        <f>M11*90/100</f>
        <v>0</v>
      </c>
      <c r="O11" s="365">
        <f>F11*2200/100000</f>
        <v>0</v>
      </c>
      <c r="P11" s="365">
        <f>H11*60/100</f>
        <v>0</v>
      </c>
      <c r="Q11" s="365">
        <f>J11*60/100</f>
        <v>0</v>
      </c>
      <c r="R11" s="365">
        <f>O11+P11+Q11+L11</f>
        <v>0</v>
      </c>
      <c r="S11" s="442">
        <f>R11*1.8/100</f>
        <v>0</v>
      </c>
      <c r="T11" s="442"/>
    </row>
    <row r="12" spans="1:22" s="363" customFormat="1">
      <c r="A12" s="771">
        <v>2</v>
      </c>
      <c r="B12" s="895" t="s">
        <v>445</v>
      </c>
      <c r="C12" s="895">
        <v>0</v>
      </c>
      <c r="D12" s="895">
        <v>0</v>
      </c>
      <c r="E12" s="444">
        <v>0</v>
      </c>
      <c r="F12" s="444">
        <v>0</v>
      </c>
      <c r="G12" s="444">
        <v>0</v>
      </c>
      <c r="H12" s="444">
        <f t="shared" ref="H12:H61" si="0">D12*4.13*39/100000</f>
        <v>0</v>
      </c>
      <c r="I12" s="444">
        <v>0</v>
      </c>
      <c r="J12" s="444">
        <v>0</v>
      </c>
      <c r="K12" s="444">
        <f t="shared" ref="K12:L61" si="1">E12*750/100000</f>
        <v>0</v>
      </c>
      <c r="L12" s="444">
        <f t="shared" si="1"/>
        <v>0</v>
      </c>
      <c r="M12" s="444">
        <f t="shared" ref="M12:M61" si="2">(G12+I12+K12)*1.6/100</f>
        <v>0</v>
      </c>
      <c r="N12" s="444">
        <f t="shared" ref="N12:N61" si="3">M12*90/100</f>
        <v>0</v>
      </c>
      <c r="O12" s="365">
        <f t="shared" ref="O12:O61" si="4">F12*2200/100000</f>
        <v>0</v>
      </c>
      <c r="P12" s="365">
        <f t="shared" ref="P12:P61" si="5">H12*60/100</f>
        <v>0</v>
      </c>
      <c r="Q12" s="365">
        <f t="shared" ref="Q12:Q61" si="6">J12*60/100</f>
        <v>0</v>
      </c>
      <c r="R12" s="365">
        <f t="shared" ref="R12:R61" si="7">O12+P12+Q12+L12</f>
        <v>0</v>
      </c>
      <c r="S12" s="442">
        <f t="shared" ref="S12:S61" si="8">R12*1.8/100</f>
        <v>0</v>
      </c>
      <c r="T12" s="442"/>
    </row>
    <row r="13" spans="1:22" s="363" customFormat="1">
      <c r="A13" s="771">
        <v>3</v>
      </c>
      <c r="B13" s="895" t="s">
        <v>497</v>
      </c>
      <c r="C13" s="895">
        <v>0</v>
      </c>
      <c r="D13" s="895">
        <v>0</v>
      </c>
      <c r="E13" s="444">
        <v>0</v>
      </c>
      <c r="F13" s="444">
        <v>0</v>
      </c>
      <c r="G13" s="444">
        <v>0</v>
      </c>
      <c r="H13" s="444">
        <f t="shared" si="0"/>
        <v>0</v>
      </c>
      <c r="I13" s="444">
        <v>0</v>
      </c>
      <c r="J13" s="444">
        <v>0</v>
      </c>
      <c r="K13" s="444">
        <f t="shared" si="1"/>
        <v>0</v>
      </c>
      <c r="L13" s="444">
        <f t="shared" si="1"/>
        <v>0</v>
      </c>
      <c r="M13" s="444">
        <f t="shared" si="2"/>
        <v>0</v>
      </c>
      <c r="N13" s="444">
        <f t="shared" si="3"/>
        <v>0</v>
      </c>
      <c r="O13" s="365">
        <f t="shared" si="4"/>
        <v>0</v>
      </c>
      <c r="P13" s="365">
        <f t="shared" si="5"/>
        <v>0</v>
      </c>
      <c r="Q13" s="365">
        <f t="shared" si="6"/>
        <v>0</v>
      </c>
      <c r="R13" s="365">
        <f t="shared" si="7"/>
        <v>0</v>
      </c>
      <c r="S13" s="442">
        <f t="shared" si="8"/>
        <v>0</v>
      </c>
      <c r="T13" s="442"/>
    </row>
    <row r="14" spans="1:22" s="363" customFormat="1">
      <c r="A14" s="771">
        <v>4</v>
      </c>
      <c r="B14" s="895" t="s">
        <v>447</v>
      </c>
      <c r="C14" s="895">
        <v>41269</v>
      </c>
      <c r="D14" s="895">
        <v>37142</v>
      </c>
      <c r="E14" s="444">
        <v>165.07600000000002</v>
      </c>
      <c r="F14" s="444">
        <v>144.85380000000001</v>
      </c>
      <c r="G14" s="444">
        <v>68.176388000000003</v>
      </c>
      <c r="H14" s="444">
        <f t="shared" si="0"/>
        <v>59.824619399999996</v>
      </c>
      <c r="I14" s="444">
        <v>12.37</v>
      </c>
      <c r="J14" s="444">
        <v>11.1</v>
      </c>
      <c r="K14" s="444">
        <f t="shared" si="1"/>
        <v>1.2380700000000002</v>
      </c>
      <c r="L14" s="444">
        <f t="shared" si="1"/>
        <v>1.0864035000000001</v>
      </c>
      <c r="M14" s="444">
        <f t="shared" si="2"/>
        <v>1.3085513280000001</v>
      </c>
      <c r="N14" s="444">
        <f t="shared" si="3"/>
        <v>1.1776961952</v>
      </c>
      <c r="O14" s="365">
        <f t="shared" si="4"/>
        <v>3.1867836</v>
      </c>
      <c r="P14" s="365">
        <f t="shared" si="5"/>
        <v>35.894771640000002</v>
      </c>
      <c r="Q14" s="365">
        <f t="shared" si="6"/>
        <v>6.66</v>
      </c>
      <c r="R14" s="365">
        <f t="shared" si="7"/>
        <v>46.82795874</v>
      </c>
      <c r="S14" s="442">
        <f t="shared" si="8"/>
        <v>0.84290325732000004</v>
      </c>
      <c r="T14" s="442"/>
    </row>
    <row r="15" spans="1:22" s="363" customFormat="1">
      <c r="A15" s="771">
        <v>5</v>
      </c>
      <c r="B15" s="895" t="s">
        <v>448</v>
      </c>
      <c r="C15" s="895">
        <v>0</v>
      </c>
      <c r="D15" s="895">
        <v>0</v>
      </c>
      <c r="E15" s="444">
        <v>0</v>
      </c>
      <c r="F15" s="444">
        <v>0</v>
      </c>
      <c r="G15" s="444">
        <v>0</v>
      </c>
      <c r="H15" s="444">
        <f t="shared" si="0"/>
        <v>0</v>
      </c>
      <c r="I15" s="444">
        <v>0</v>
      </c>
      <c r="J15" s="444">
        <v>0</v>
      </c>
      <c r="K15" s="444">
        <f t="shared" si="1"/>
        <v>0</v>
      </c>
      <c r="L15" s="444">
        <f t="shared" si="1"/>
        <v>0</v>
      </c>
      <c r="M15" s="444">
        <f t="shared" si="2"/>
        <v>0</v>
      </c>
      <c r="N15" s="444">
        <f t="shared" si="3"/>
        <v>0</v>
      </c>
      <c r="O15" s="365">
        <f t="shared" si="4"/>
        <v>0</v>
      </c>
      <c r="P15" s="365">
        <f t="shared" si="5"/>
        <v>0</v>
      </c>
      <c r="Q15" s="365">
        <f t="shared" si="6"/>
        <v>0</v>
      </c>
      <c r="R15" s="365">
        <f t="shared" si="7"/>
        <v>0</v>
      </c>
      <c r="S15" s="442">
        <f t="shared" si="8"/>
        <v>0</v>
      </c>
      <c r="T15" s="442"/>
    </row>
    <row r="16" spans="1:22" s="363" customFormat="1">
      <c r="A16" s="771">
        <v>6</v>
      </c>
      <c r="B16" s="895" t="s">
        <v>449</v>
      </c>
      <c r="C16" s="895">
        <v>0</v>
      </c>
      <c r="D16" s="895">
        <v>0</v>
      </c>
      <c r="E16" s="444">
        <v>0</v>
      </c>
      <c r="F16" s="444">
        <v>0</v>
      </c>
      <c r="G16" s="444">
        <v>0</v>
      </c>
      <c r="H16" s="444">
        <f t="shared" si="0"/>
        <v>0</v>
      </c>
      <c r="I16" s="444">
        <v>0</v>
      </c>
      <c r="J16" s="444">
        <v>0</v>
      </c>
      <c r="K16" s="444">
        <f t="shared" si="1"/>
        <v>0</v>
      </c>
      <c r="L16" s="444">
        <f t="shared" si="1"/>
        <v>0</v>
      </c>
      <c r="M16" s="444">
        <f t="shared" si="2"/>
        <v>0</v>
      </c>
      <c r="N16" s="444">
        <f t="shared" si="3"/>
        <v>0</v>
      </c>
      <c r="O16" s="365">
        <f t="shared" si="4"/>
        <v>0</v>
      </c>
      <c r="P16" s="365">
        <f t="shared" si="5"/>
        <v>0</v>
      </c>
      <c r="Q16" s="365">
        <f t="shared" si="6"/>
        <v>0</v>
      </c>
      <c r="R16" s="365">
        <f t="shared" si="7"/>
        <v>0</v>
      </c>
      <c r="S16" s="442">
        <f t="shared" si="8"/>
        <v>0</v>
      </c>
      <c r="T16" s="442"/>
    </row>
    <row r="17" spans="1:20" s="363" customFormat="1">
      <c r="A17" s="771">
        <v>7</v>
      </c>
      <c r="B17" s="895" t="s">
        <v>450</v>
      </c>
      <c r="C17" s="895">
        <v>0</v>
      </c>
      <c r="D17" s="895">
        <v>0</v>
      </c>
      <c r="E17" s="444">
        <v>0</v>
      </c>
      <c r="F17" s="444">
        <v>0</v>
      </c>
      <c r="G17" s="444">
        <v>0</v>
      </c>
      <c r="H17" s="444">
        <f t="shared" si="0"/>
        <v>0</v>
      </c>
      <c r="I17" s="444">
        <v>0</v>
      </c>
      <c r="J17" s="444">
        <v>0</v>
      </c>
      <c r="K17" s="444">
        <f t="shared" si="1"/>
        <v>0</v>
      </c>
      <c r="L17" s="444">
        <f t="shared" si="1"/>
        <v>0</v>
      </c>
      <c r="M17" s="444">
        <f t="shared" si="2"/>
        <v>0</v>
      </c>
      <c r="N17" s="444">
        <f t="shared" si="3"/>
        <v>0</v>
      </c>
      <c r="O17" s="365">
        <f t="shared" si="4"/>
        <v>0</v>
      </c>
      <c r="P17" s="365">
        <f t="shared" si="5"/>
        <v>0</v>
      </c>
      <c r="Q17" s="365">
        <f t="shared" si="6"/>
        <v>0</v>
      </c>
      <c r="R17" s="365">
        <f t="shared" si="7"/>
        <v>0</v>
      </c>
      <c r="S17" s="442">
        <f t="shared" si="8"/>
        <v>0</v>
      </c>
      <c r="T17" s="442"/>
    </row>
    <row r="18" spans="1:20" s="363" customFormat="1">
      <c r="A18" s="771">
        <v>8</v>
      </c>
      <c r="B18" s="895" t="s">
        <v>451</v>
      </c>
      <c r="C18" s="895">
        <v>56813</v>
      </c>
      <c r="D18" s="895">
        <v>22725</v>
      </c>
      <c r="E18" s="444">
        <v>227.25200000000001</v>
      </c>
      <c r="F18" s="444">
        <v>88.627499999999998</v>
      </c>
      <c r="G18" s="444">
        <v>93.855075999999997</v>
      </c>
      <c r="H18" s="444">
        <f t="shared" si="0"/>
        <v>36.603157500000002</v>
      </c>
      <c r="I18" s="444">
        <v>17.04</v>
      </c>
      <c r="J18" s="444">
        <v>6.81</v>
      </c>
      <c r="K18" s="444">
        <f t="shared" si="1"/>
        <v>1.7043900000000001</v>
      </c>
      <c r="L18" s="444">
        <f t="shared" si="1"/>
        <v>0.66470625000000005</v>
      </c>
      <c r="M18" s="444">
        <f t="shared" si="2"/>
        <v>1.8015914559999999</v>
      </c>
      <c r="N18" s="444">
        <f t="shared" si="3"/>
        <v>1.6214323103999999</v>
      </c>
      <c r="O18" s="365">
        <f t="shared" si="4"/>
        <v>1.949805</v>
      </c>
      <c r="P18" s="365">
        <f t="shared" si="5"/>
        <v>21.961894500000003</v>
      </c>
      <c r="Q18" s="365">
        <f t="shared" si="6"/>
        <v>4.0859999999999994</v>
      </c>
      <c r="R18" s="365">
        <f t="shared" si="7"/>
        <v>28.662405750000005</v>
      </c>
      <c r="S18" s="442">
        <f t="shared" si="8"/>
        <v>0.51592330350000015</v>
      </c>
      <c r="T18" s="442"/>
    </row>
    <row r="19" spans="1:20" s="363" customFormat="1">
      <c r="A19" s="771">
        <v>9</v>
      </c>
      <c r="B19" s="895" t="s">
        <v>452</v>
      </c>
      <c r="C19" s="895">
        <v>0</v>
      </c>
      <c r="D19" s="895">
        <v>0</v>
      </c>
      <c r="E19" s="444">
        <v>0</v>
      </c>
      <c r="F19" s="444">
        <v>0</v>
      </c>
      <c r="G19" s="444">
        <v>0</v>
      </c>
      <c r="H19" s="444">
        <f t="shared" si="0"/>
        <v>0</v>
      </c>
      <c r="I19" s="444">
        <v>0</v>
      </c>
      <c r="J19" s="444">
        <v>0</v>
      </c>
      <c r="K19" s="444">
        <f t="shared" si="1"/>
        <v>0</v>
      </c>
      <c r="L19" s="444">
        <f t="shared" si="1"/>
        <v>0</v>
      </c>
      <c r="M19" s="444">
        <f t="shared" si="2"/>
        <v>0</v>
      </c>
      <c r="N19" s="444">
        <f t="shared" si="3"/>
        <v>0</v>
      </c>
      <c r="O19" s="365">
        <f t="shared" si="4"/>
        <v>0</v>
      </c>
      <c r="P19" s="365">
        <f t="shared" si="5"/>
        <v>0</v>
      </c>
      <c r="Q19" s="365">
        <f t="shared" si="6"/>
        <v>0</v>
      </c>
      <c r="R19" s="365">
        <f t="shared" si="7"/>
        <v>0</v>
      </c>
      <c r="S19" s="442">
        <f t="shared" si="8"/>
        <v>0</v>
      </c>
      <c r="T19" s="442"/>
    </row>
    <row r="20" spans="1:20" s="363" customFormat="1">
      <c r="A20" s="771">
        <v>10</v>
      </c>
      <c r="B20" s="895" t="s">
        <v>453</v>
      </c>
      <c r="C20" s="895">
        <v>0</v>
      </c>
      <c r="D20" s="895">
        <v>0</v>
      </c>
      <c r="E20" s="444">
        <v>0</v>
      </c>
      <c r="F20" s="444">
        <v>0</v>
      </c>
      <c r="G20" s="444">
        <v>0</v>
      </c>
      <c r="H20" s="444">
        <f t="shared" si="0"/>
        <v>0</v>
      </c>
      <c r="I20" s="444">
        <v>0</v>
      </c>
      <c r="J20" s="444">
        <v>0</v>
      </c>
      <c r="K20" s="444">
        <f t="shared" si="1"/>
        <v>0</v>
      </c>
      <c r="L20" s="444">
        <f t="shared" si="1"/>
        <v>0</v>
      </c>
      <c r="M20" s="444">
        <f t="shared" si="2"/>
        <v>0</v>
      </c>
      <c r="N20" s="444">
        <f t="shared" si="3"/>
        <v>0</v>
      </c>
      <c r="O20" s="365">
        <f t="shared" si="4"/>
        <v>0</v>
      </c>
      <c r="P20" s="365">
        <f t="shared" si="5"/>
        <v>0</v>
      </c>
      <c r="Q20" s="365">
        <f t="shared" si="6"/>
        <v>0</v>
      </c>
      <c r="R20" s="365">
        <f t="shared" si="7"/>
        <v>0</v>
      </c>
      <c r="S20" s="442">
        <f t="shared" si="8"/>
        <v>0</v>
      </c>
      <c r="T20" s="442"/>
    </row>
    <row r="21" spans="1:20" s="363" customFormat="1">
      <c r="A21" s="771">
        <v>11</v>
      </c>
      <c r="B21" s="895" t="s">
        <v>454</v>
      </c>
      <c r="C21" s="895">
        <v>7698</v>
      </c>
      <c r="D21" s="895">
        <v>4301</v>
      </c>
      <c r="E21" s="444">
        <v>30.792000000000002</v>
      </c>
      <c r="F21" s="444">
        <v>16.773900000000001</v>
      </c>
      <c r="G21" s="444">
        <v>12.717096</v>
      </c>
      <c r="H21" s="444">
        <f t="shared" si="0"/>
        <v>6.9276207000000003</v>
      </c>
      <c r="I21" s="444">
        <v>2.31</v>
      </c>
      <c r="J21" s="444">
        <v>1.29</v>
      </c>
      <c r="K21" s="444">
        <f t="shared" si="1"/>
        <v>0.23094000000000001</v>
      </c>
      <c r="L21" s="444">
        <f t="shared" si="1"/>
        <v>0.12580425000000001</v>
      </c>
      <c r="M21" s="444">
        <f t="shared" si="2"/>
        <v>0.24412857600000001</v>
      </c>
      <c r="N21" s="444">
        <f t="shared" si="3"/>
        <v>0.21971571840000004</v>
      </c>
      <c r="O21" s="365">
        <f t="shared" si="4"/>
        <v>0.36902580000000001</v>
      </c>
      <c r="P21" s="365">
        <f t="shared" si="5"/>
        <v>4.1565724199999998</v>
      </c>
      <c r="Q21" s="365">
        <f t="shared" si="6"/>
        <v>0.77400000000000002</v>
      </c>
      <c r="R21" s="365">
        <f t="shared" si="7"/>
        <v>5.4254024699999999</v>
      </c>
      <c r="S21" s="442">
        <f t="shared" si="8"/>
        <v>9.7657244460000001E-2</v>
      </c>
      <c r="T21" s="442"/>
    </row>
    <row r="22" spans="1:20" s="363" customFormat="1">
      <c r="A22" s="771">
        <v>12</v>
      </c>
      <c r="B22" s="895" t="s">
        <v>455</v>
      </c>
      <c r="C22" s="895">
        <v>0</v>
      </c>
      <c r="D22" s="895">
        <v>0</v>
      </c>
      <c r="E22" s="444">
        <v>0</v>
      </c>
      <c r="F22" s="444">
        <v>0</v>
      </c>
      <c r="G22" s="444">
        <v>0</v>
      </c>
      <c r="H22" s="444">
        <f t="shared" si="0"/>
        <v>0</v>
      </c>
      <c r="I22" s="444">
        <v>0</v>
      </c>
      <c r="J22" s="444">
        <v>0</v>
      </c>
      <c r="K22" s="444">
        <f t="shared" si="1"/>
        <v>0</v>
      </c>
      <c r="L22" s="444">
        <f t="shared" si="1"/>
        <v>0</v>
      </c>
      <c r="M22" s="444">
        <f t="shared" si="2"/>
        <v>0</v>
      </c>
      <c r="N22" s="444">
        <f t="shared" si="3"/>
        <v>0</v>
      </c>
      <c r="O22" s="365">
        <f t="shared" si="4"/>
        <v>0</v>
      </c>
      <c r="P22" s="365">
        <f t="shared" si="5"/>
        <v>0</v>
      </c>
      <c r="Q22" s="365">
        <f t="shared" si="6"/>
        <v>0</v>
      </c>
      <c r="R22" s="365">
        <f t="shared" si="7"/>
        <v>0</v>
      </c>
      <c r="S22" s="442">
        <f t="shared" si="8"/>
        <v>0</v>
      </c>
      <c r="T22" s="442"/>
    </row>
    <row r="23" spans="1:20" s="363" customFormat="1">
      <c r="A23" s="771">
        <v>13</v>
      </c>
      <c r="B23" s="895" t="s">
        <v>456</v>
      </c>
      <c r="C23" s="895">
        <v>64058</v>
      </c>
      <c r="D23" s="895">
        <v>60187</v>
      </c>
      <c r="E23" s="444">
        <v>256.23200000000003</v>
      </c>
      <c r="F23" s="444">
        <v>234.72930000000002</v>
      </c>
      <c r="G23" s="444">
        <v>105.82381599999999</v>
      </c>
      <c r="H23" s="444">
        <f t="shared" si="0"/>
        <v>96.943200899999994</v>
      </c>
      <c r="I23" s="444">
        <v>19.2</v>
      </c>
      <c r="J23" s="444">
        <v>18</v>
      </c>
      <c r="K23" s="444">
        <f t="shared" si="1"/>
        <v>1.9217400000000002</v>
      </c>
      <c r="L23" s="444">
        <f t="shared" si="1"/>
        <v>1.7604697500000002</v>
      </c>
      <c r="M23" s="444">
        <f t="shared" si="2"/>
        <v>2.0311288960000002</v>
      </c>
      <c r="N23" s="444">
        <f t="shared" si="3"/>
        <v>1.8280160064000004</v>
      </c>
      <c r="O23" s="365">
        <f t="shared" si="4"/>
        <v>5.1640446000000004</v>
      </c>
      <c r="P23" s="365">
        <f t="shared" si="5"/>
        <v>58.165920539999995</v>
      </c>
      <c r="Q23" s="365">
        <f t="shared" si="6"/>
        <v>10.8</v>
      </c>
      <c r="R23" s="365">
        <f t="shared" si="7"/>
        <v>75.890434889999995</v>
      </c>
      <c r="S23" s="442">
        <f t="shared" si="8"/>
        <v>1.36602782802</v>
      </c>
      <c r="T23" s="442"/>
    </row>
    <row r="24" spans="1:20" s="363" customFormat="1">
      <c r="A24" s="771">
        <v>14</v>
      </c>
      <c r="B24" s="895" t="s">
        <v>457</v>
      </c>
      <c r="C24" s="895">
        <v>17132</v>
      </c>
      <c r="D24" s="895">
        <v>14608</v>
      </c>
      <c r="E24" s="444">
        <v>68.528000000000006</v>
      </c>
      <c r="F24" s="444">
        <v>56.971200000000003</v>
      </c>
      <c r="G24" s="444">
        <v>28.302064000000001</v>
      </c>
      <c r="H24" s="444">
        <f t="shared" si="0"/>
        <v>23.529105600000001</v>
      </c>
      <c r="I24" s="444">
        <v>5.0999999999999996</v>
      </c>
      <c r="J24" s="444">
        <v>4.38</v>
      </c>
      <c r="K24" s="444">
        <f t="shared" si="1"/>
        <v>0.51396000000000008</v>
      </c>
      <c r="L24" s="444">
        <f t="shared" si="1"/>
        <v>0.427284</v>
      </c>
      <c r="M24" s="444">
        <f t="shared" si="2"/>
        <v>0.54265638400000005</v>
      </c>
      <c r="N24" s="444">
        <f t="shared" si="3"/>
        <v>0.48839074560000006</v>
      </c>
      <c r="O24" s="365">
        <f t="shared" si="4"/>
        <v>1.2533664000000002</v>
      </c>
      <c r="P24" s="365">
        <f t="shared" si="5"/>
        <v>14.117463360000002</v>
      </c>
      <c r="Q24" s="365">
        <f t="shared" si="6"/>
        <v>2.6280000000000001</v>
      </c>
      <c r="R24" s="365">
        <f t="shared" si="7"/>
        <v>18.426113760000003</v>
      </c>
      <c r="S24" s="442">
        <f t="shared" si="8"/>
        <v>0.33167004768000008</v>
      </c>
      <c r="T24" s="442"/>
    </row>
    <row r="25" spans="1:20" s="363" customFormat="1">
      <c r="A25" s="771">
        <v>15</v>
      </c>
      <c r="B25" s="895" t="s">
        <v>458</v>
      </c>
      <c r="C25" s="895">
        <v>0</v>
      </c>
      <c r="D25" s="895">
        <v>0</v>
      </c>
      <c r="E25" s="444">
        <v>0</v>
      </c>
      <c r="F25" s="444">
        <v>0</v>
      </c>
      <c r="G25" s="444">
        <v>0</v>
      </c>
      <c r="H25" s="444">
        <f t="shared" si="0"/>
        <v>0</v>
      </c>
      <c r="I25" s="444">
        <v>0</v>
      </c>
      <c r="J25" s="444">
        <v>0</v>
      </c>
      <c r="K25" s="444">
        <f t="shared" si="1"/>
        <v>0</v>
      </c>
      <c r="L25" s="444">
        <f t="shared" si="1"/>
        <v>0</v>
      </c>
      <c r="M25" s="444">
        <f t="shared" si="2"/>
        <v>0</v>
      </c>
      <c r="N25" s="444">
        <f t="shared" si="3"/>
        <v>0</v>
      </c>
      <c r="O25" s="365">
        <f t="shared" si="4"/>
        <v>0</v>
      </c>
      <c r="P25" s="365">
        <f t="shared" si="5"/>
        <v>0</v>
      </c>
      <c r="Q25" s="365">
        <f t="shared" si="6"/>
        <v>0</v>
      </c>
      <c r="R25" s="365">
        <f t="shared" si="7"/>
        <v>0</v>
      </c>
      <c r="S25" s="442">
        <f t="shared" si="8"/>
        <v>0</v>
      </c>
      <c r="T25" s="442"/>
    </row>
    <row r="26" spans="1:20" s="363" customFormat="1">
      <c r="A26" s="771">
        <v>16</v>
      </c>
      <c r="B26" s="895" t="s">
        <v>459</v>
      </c>
      <c r="C26" s="895">
        <v>0</v>
      </c>
      <c r="D26" s="895">
        <v>0</v>
      </c>
      <c r="E26" s="444">
        <v>0</v>
      </c>
      <c r="F26" s="444">
        <v>0</v>
      </c>
      <c r="G26" s="444">
        <v>0</v>
      </c>
      <c r="H26" s="444">
        <f t="shared" si="0"/>
        <v>0</v>
      </c>
      <c r="I26" s="444">
        <v>0</v>
      </c>
      <c r="J26" s="444">
        <v>0</v>
      </c>
      <c r="K26" s="444">
        <f t="shared" si="1"/>
        <v>0</v>
      </c>
      <c r="L26" s="444">
        <f t="shared" si="1"/>
        <v>0</v>
      </c>
      <c r="M26" s="444">
        <f t="shared" si="2"/>
        <v>0</v>
      </c>
      <c r="N26" s="444">
        <f t="shared" si="3"/>
        <v>0</v>
      </c>
      <c r="O26" s="365">
        <f t="shared" si="4"/>
        <v>0</v>
      </c>
      <c r="P26" s="365">
        <f t="shared" si="5"/>
        <v>0</v>
      </c>
      <c r="Q26" s="365">
        <f t="shared" si="6"/>
        <v>0</v>
      </c>
      <c r="R26" s="365">
        <f t="shared" si="7"/>
        <v>0</v>
      </c>
      <c r="S26" s="442">
        <f t="shared" si="8"/>
        <v>0</v>
      </c>
      <c r="T26" s="442"/>
    </row>
    <row r="27" spans="1:20" s="363" customFormat="1">
      <c r="A27" s="771">
        <v>17</v>
      </c>
      <c r="B27" s="895" t="s">
        <v>460</v>
      </c>
      <c r="C27" s="895">
        <v>0</v>
      </c>
      <c r="D27" s="895">
        <v>0</v>
      </c>
      <c r="E27" s="444">
        <v>0</v>
      </c>
      <c r="F27" s="444">
        <v>0</v>
      </c>
      <c r="G27" s="444">
        <v>0</v>
      </c>
      <c r="H27" s="444">
        <f t="shared" si="0"/>
        <v>0</v>
      </c>
      <c r="I27" s="444">
        <v>0</v>
      </c>
      <c r="J27" s="444">
        <v>0</v>
      </c>
      <c r="K27" s="444">
        <f t="shared" si="1"/>
        <v>0</v>
      </c>
      <c r="L27" s="444">
        <f t="shared" si="1"/>
        <v>0</v>
      </c>
      <c r="M27" s="444">
        <f t="shared" si="2"/>
        <v>0</v>
      </c>
      <c r="N27" s="444">
        <f t="shared" si="3"/>
        <v>0</v>
      </c>
      <c r="O27" s="365">
        <f t="shared" si="4"/>
        <v>0</v>
      </c>
      <c r="P27" s="365">
        <f t="shared" si="5"/>
        <v>0</v>
      </c>
      <c r="Q27" s="365">
        <f t="shared" si="6"/>
        <v>0</v>
      </c>
      <c r="R27" s="365">
        <f t="shared" si="7"/>
        <v>0</v>
      </c>
      <c r="S27" s="442">
        <f t="shared" si="8"/>
        <v>0</v>
      </c>
      <c r="T27" s="442"/>
    </row>
    <row r="28" spans="1:20" s="363" customFormat="1">
      <c r="A28" s="771">
        <v>18</v>
      </c>
      <c r="B28" s="895" t="s">
        <v>461</v>
      </c>
      <c r="C28" s="895">
        <v>0</v>
      </c>
      <c r="D28" s="895">
        <v>0</v>
      </c>
      <c r="E28" s="444">
        <v>0</v>
      </c>
      <c r="F28" s="444">
        <v>0</v>
      </c>
      <c r="G28" s="444">
        <v>0</v>
      </c>
      <c r="H28" s="444">
        <f t="shared" si="0"/>
        <v>0</v>
      </c>
      <c r="I28" s="444">
        <v>0</v>
      </c>
      <c r="J28" s="444">
        <v>0</v>
      </c>
      <c r="K28" s="444">
        <f t="shared" si="1"/>
        <v>0</v>
      </c>
      <c r="L28" s="444">
        <f t="shared" si="1"/>
        <v>0</v>
      </c>
      <c r="M28" s="444">
        <f t="shared" si="2"/>
        <v>0</v>
      </c>
      <c r="N28" s="444">
        <f t="shared" si="3"/>
        <v>0</v>
      </c>
      <c r="O28" s="365">
        <f t="shared" si="4"/>
        <v>0</v>
      </c>
      <c r="P28" s="365">
        <f t="shared" si="5"/>
        <v>0</v>
      </c>
      <c r="Q28" s="365">
        <f t="shared" si="6"/>
        <v>0</v>
      </c>
      <c r="R28" s="365">
        <f t="shared" si="7"/>
        <v>0</v>
      </c>
      <c r="S28" s="442">
        <f t="shared" si="8"/>
        <v>0</v>
      </c>
      <c r="T28" s="442"/>
    </row>
    <row r="29" spans="1:20" s="363" customFormat="1">
      <c r="A29" s="771">
        <v>19</v>
      </c>
      <c r="B29" s="895" t="s">
        <v>462</v>
      </c>
      <c r="C29" s="895">
        <v>21997</v>
      </c>
      <c r="D29" s="895">
        <v>14441</v>
      </c>
      <c r="E29" s="444">
        <v>87.988</v>
      </c>
      <c r="F29" s="444">
        <v>56.319900000000004</v>
      </c>
      <c r="G29" s="444">
        <v>36.339044000000001</v>
      </c>
      <c r="H29" s="444">
        <f t="shared" si="0"/>
        <v>23.2601187</v>
      </c>
      <c r="I29" s="444">
        <v>6.6</v>
      </c>
      <c r="J29" s="444">
        <v>4.33</v>
      </c>
      <c r="K29" s="444">
        <f t="shared" si="1"/>
        <v>0.65991</v>
      </c>
      <c r="L29" s="444">
        <f t="shared" si="1"/>
        <v>0.42239925</v>
      </c>
      <c r="M29" s="444">
        <f t="shared" si="2"/>
        <v>0.69758326400000015</v>
      </c>
      <c r="N29" s="444">
        <f t="shared" si="3"/>
        <v>0.62782493760000013</v>
      </c>
      <c r="O29" s="365">
        <f t="shared" si="4"/>
        <v>1.2390378000000002</v>
      </c>
      <c r="P29" s="365">
        <f t="shared" si="5"/>
        <v>13.956071219999998</v>
      </c>
      <c r="Q29" s="365">
        <f t="shared" si="6"/>
        <v>2.5980000000000003</v>
      </c>
      <c r="R29" s="365">
        <f t="shared" si="7"/>
        <v>18.215508270000001</v>
      </c>
      <c r="S29" s="442">
        <f t="shared" si="8"/>
        <v>0.32787914886000002</v>
      </c>
      <c r="T29" s="442"/>
    </row>
    <row r="30" spans="1:20" s="363" customFormat="1">
      <c r="A30" s="771">
        <v>20</v>
      </c>
      <c r="B30" s="895" t="s">
        <v>463</v>
      </c>
      <c r="C30" s="895">
        <v>0</v>
      </c>
      <c r="D30" s="895">
        <v>0</v>
      </c>
      <c r="E30" s="444">
        <v>0</v>
      </c>
      <c r="F30" s="444">
        <v>0</v>
      </c>
      <c r="G30" s="444">
        <v>0</v>
      </c>
      <c r="H30" s="444">
        <f t="shared" si="0"/>
        <v>0</v>
      </c>
      <c r="I30" s="444">
        <v>0</v>
      </c>
      <c r="J30" s="444">
        <v>0</v>
      </c>
      <c r="K30" s="444">
        <f t="shared" si="1"/>
        <v>0</v>
      </c>
      <c r="L30" s="444">
        <f t="shared" si="1"/>
        <v>0</v>
      </c>
      <c r="M30" s="444">
        <f t="shared" si="2"/>
        <v>0</v>
      </c>
      <c r="N30" s="444">
        <f t="shared" si="3"/>
        <v>0</v>
      </c>
      <c r="O30" s="365">
        <f t="shared" si="4"/>
        <v>0</v>
      </c>
      <c r="P30" s="365">
        <f t="shared" si="5"/>
        <v>0</v>
      </c>
      <c r="Q30" s="365">
        <f t="shared" si="6"/>
        <v>0</v>
      </c>
      <c r="R30" s="365">
        <f t="shared" si="7"/>
        <v>0</v>
      </c>
      <c r="S30" s="442">
        <f t="shared" si="8"/>
        <v>0</v>
      </c>
      <c r="T30" s="442"/>
    </row>
    <row r="31" spans="1:20" s="363" customFormat="1">
      <c r="A31" s="771">
        <v>21</v>
      </c>
      <c r="B31" s="895" t="s">
        <v>464</v>
      </c>
      <c r="C31" s="895">
        <v>0</v>
      </c>
      <c r="D31" s="895">
        <v>0</v>
      </c>
      <c r="E31" s="444">
        <v>0</v>
      </c>
      <c r="F31" s="444">
        <v>0</v>
      </c>
      <c r="G31" s="444">
        <v>0</v>
      </c>
      <c r="H31" s="444">
        <f t="shared" si="0"/>
        <v>0</v>
      </c>
      <c r="I31" s="444">
        <v>0</v>
      </c>
      <c r="J31" s="444">
        <v>0</v>
      </c>
      <c r="K31" s="444">
        <f t="shared" si="1"/>
        <v>0</v>
      </c>
      <c r="L31" s="444">
        <f t="shared" si="1"/>
        <v>0</v>
      </c>
      <c r="M31" s="444">
        <f t="shared" si="2"/>
        <v>0</v>
      </c>
      <c r="N31" s="444">
        <f t="shared" si="3"/>
        <v>0</v>
      </c>
      <c r="O31" s="365">
        <f t="shared" si="4"/>
        <v>0</v>
      </c>
      <c r="P31" s="365">
        <f t="shared" si="5"/>
        <v>0</v>
      </c>
      <c r="Q31" s="365">
        <f t="shared" si="6"/>
        <v>0</v>
      </c>
      <c r="R31" s="365">
        <f t="shared" si="7"/>
        <v>0</v>
      </c>
      <c r="S31" s="442">
        <f t="shared" si="8"/>
        <v>0</v>
      </c>
      <c r="T31" s="442"/>
    </row>
    <row r="32" spans="1:20" s="363" customFormat="1">
      <c r="A32" s="771">
        <v>22</v>
      </c>
      <c r="B32" s="895" t="s">
        <v>465</v>
      </c>
      <c r="C32" s="895">
        <v>0</v>
      </c>
      <c r="D32" s="895">
        <v>0</v>
      </c>
      <c r="E32" s="444">
        <v>0</v>
      </c>
      <c r="F32" s="444">
        <v>0</v>
      </c>
      <c r="G32" s="444">
        <v>0</v>
      </c>
      <c r="H32" s="444">
        <f t="shared" si="0"/>
        <v>0</v>
      </c>
      <c r="I32" s="444">
        <v>0</v>
      </c>
      <c r="J32" s="444">
        <v>0</v>
      </c>
      <c r="K32" s="444">
        <f t="shared" si="1"/>
        <v>0</v>
      </c>
      <c r="L32" s="444">
        <f t="shared" si="1"/>
        <v>0</v>
      </c>
      <c r="M32" s="444">
        <f t="shared" si="2"/>
        <v>0</v>
      </c>
      <c r="N32" s="444">
        <f t="shared" si="3"/>
        <v>0</v>
      </c>
      <c r="O32" s="365">
        <f t="shared" si="4"/>
        <v>0</v>
      </c>
      <c r="P32" s="365">
        <f t="shared" si="5"/>
        <v>0</v>
      </c>
      <c r="Q32" s="365">
        <f t="shared" si="6"/>
        <v>0</v>
      </c>
      <c r="R32" s="365">
        <f t="shared" si="7"/>
        <v>0</v>
      </c>
      <c r="S32" s="442">
        <f t="shared" si="8"/>
        <v>0</v>
      </c>
      <c r="T32" s="442"/>
    </row>
    <row r="33" spans="1:20" s="363" customFormat="1">
      <c r="A33" s="771">
        <v>23</v>
      </c>
      <c r="B33" s="895" t="s">
        <v>466</v>
      </c>
      <c r="C33" s="895">
        <v>0</v>
      </c>
      <c r="D33" s="895">
        <v>0</v>
      </c>
      <c r="E33" s="444">
        <v>0</v>
      </c>
      <c r="F33" s="444">
        <v>0</v>
      </c>
      <c r="G33" s="444">
        <v>0</v>
      </c>
      <c r="H33" s="444">
        <f t="shared" si="0"/>
        <v>0</v>
      </c>
      <c r="I33" s="444">
        <v>0</v>
      </c>
      <c r="J33" s="444">
        <v>0</v>
      </c>
      <c r="K33" s="444">
        <f t="shared" si="1"/>
        <v>0</v>
      </c>
      <c r="L33" s="444">
        <f t="shared" si="1"/>
        <v>0</v>
      </c>
      <c r="M33" s="444">
        <f t="shared" si="2"/>
        <v>0</v>
      </c>
      <c r="N33" s="444">
        <f t="shared" si="3"/>
        <v>0</v>
      </c>
      <c r="O33" s="365">
        <f t="shared" si="4"/>
        <v>0</v>
      </c>
      <c r="P33" s="365">
        <f t="shared" si="5"/>
        <v>0</v>
      </c>
      <c r="Q33" s="365">
        <f t="shared" si="6"/>
        <v>0</v>
      </c>
      <c r="R33" s="365">
        <f t="shared" si="7"/>
        <v>0</v>
      </c>
      <c r="S33" s="442">
        <f t="shared" si="8"/>
        <v>0</v>
      </c>
      <c r="T33" s="442"/>
    </row>
    <row r="34" spans="1:20" s="363" customFormat="1">
      <c r="A34" s="771">
        <v>24</v>
      </c>
      <c r="B34" s="895" t="s">
        <v>489</v>
      </c>
      <c r="C34" s="895">
        <v>0</v>
      </c>
      <c r="D34" s="895">
        <v>0</v>
      </c>
      <c r="E34" s="444">
        <v>0</v>
      </c>
      <c r="F34" s="444">
        <v>0</v>
      </c>
      <c r="G34" s="444">
        <v>0</v>
      </c>
      <c r="H34" s="444">
        <f t="shared" si="0"/>
        <v>0</v>
      </c>
      <c r="I34" s="444">
        <v>0</v>
      </c>
      <c r="J34" s="444">
        <v>0</v>
      </c>
      <c r="K34" s="444">
        <f t="shared" si="1"/>
        <v>0</v>
      </c>
      <c r="L34" s="444">
        <f t="shared" si="1"/>
        <v>0</v>
      </c>
      <c r="M34" s="444">
        <f t="shared" si="2"/>
        <v>0</v>
      </c>
      <c r="N34" s="444">
        <f t="shared" si="3"/>
        <v>0</v>
      </c>
      <c r="O34" s="365">
        <f t="shared" si="4"/>
        <v>0</v>
      </c>
      <c r="P34" s="365">
        <f t="shared" si="5"/>
        <v>0</v>
      </c>
      <c r="Q34" s="365">
        <f t="shared" si="6"/>
        <v>0</v>
      </c>
      <c r="R34" s="365">
        <f t="shared" si="7"/>
        <v>0</v>
      </c>
      <c r="S34" s="442">
        <f t="shared" si="8"/>
        <v>0</v>
      </c>
      <c r="T34" s="442"/>
    </row>
    <row r="35" spans="1:20" s="363" customFormat="1">
      <c r="A35" s="771">
        <v>25</v>
      </c>
      <c r="B35" s="895" t="s">
        <v>467</v>
      </c>
      <c r="C35" s="895">
        <v>0</v>
      </c>
      <c r="D35" s="895">
        <v>0</v>
      </c>
      <c r="E35" s="444">
        <v>0</v>
      </c>
      <c r="F35" s="444">
        <v>0</v>
      </c>
      <c r="G35" s="444">
        <v>0</v>
      </c>
      <c r="H35" s="444">
        <f t="shared" si="0"/>
        <v>0</v>
      </c>
      <c r="I35" s="444">
        <v>0</v>
      </c>
      <c r="J35" s="444">
        <v>0</v>
      </c>
      <c r="K35" s="444">
        <f t="shared" si="1"/>
        <v>0</v>
      </c>
      <c r="L35" s="444">
        <f t="shared" si="1"/>
        <v>0</v>
      </c>
      <c r="M35" s="444">
        <f t="shared" si="2"/>
        <v>0</v>
      </c>
      <c r="N35" s="444">
        <f t="shared" si="3"/>
        <v>0</v>
      </c>
      <c r="O35" s="365">
        <f t="shared" si="4"/>
        <v>0</v>
      </c>
      <c r="P35" s="365">
        <f t="shared" si="5"/>
        <v>0</v>
      </c>
      <c r="Q35" s="365">
        <f t="shared" si="6"/>
        <v>0</v>
      </c>
      <c r="R35" s="365">
        <f t="shared" si="7"/>
        <v>0</v>
      </c>
      <c r="S35" s="442">
        <f t="shared" si="8"/>
        <v>0</v>
      </c>
      <c r="T35" s="442"/>
    </row>
    <row r="36" spans="1:20" s="363" customFormat="1">
      <c r="A36" s="771">
        <v>26</v>
      </c>
      <c r="B36" s="895" t="s">
        <v>468</v>
      </c>
      <c r="C36" s="895">
        <v>0</v>
      </c>
      <c r="D36" s="895">
        <v>0</v>
      </c>
      <c r="E36" s="444">
        <v>0</v>
      </c>
      <c r="F36" s="444">
        <v>0</v>
      </c>
      <c r="G36" s="444">
        <v>0</v>
      </c>
      <c r="H36" s="444">
        <f t="shared" si="0"/>
        <v>0</v>
      </c>
      <c r="I36" s="444">
        <v>0</v>
      </c>
      <c r="J36" s="444">
        <v>0</v>
      </c>
      <c r="K36" s="444">
        <f t="shared" si="1"/>
        <v>0</v>
      </c>
      <c r="L36" s="444">
        <f t="shared" si="1"/>
        <v>0</v>
      </c>
      <c r="M36" s="444">
        <f t="shared" si="2"/>
        <v>0</v>
      </c>
      <c r="N36" s="444">
        <f t="shared" si="3"/>
        <v>0</v>
      </c>
      <c r="O36" s="365">
        <f t="shared" si="4"/>
        <v>0</v>
      </c>
      <c r="P36" s="365">
        <f t="shared" si="5"/>
        <v>0</v>
      </c>
      <c r="Q36" s="365">
        <f t="shared" si="6"/>
        <v>0</v>
      </c>
      <c r="R36" s="365">
        <f t="shared" si="7"/>
        <v>0</v>
      </c>
      <c r="S36" s="442">
        <f t="shared" si="8"/>
        <v>0</v>
      </c>
      <c r="T36" s="442"/>
    </row>
    <row r="37" spans="1:20" s="363" customFormat="1">
      <c r="A37" s="771">
        <v>27</v>
      </c>
      <c r="B37" s="895" t="s">
        <v>469</v>
      </c>
      <c r="C37" s="895">
        <v>0</v>
      </c>
      <c r="D37" s="895">
        <v>0</v>
      </c>
      <c r="E37" s="444">
        <v>0</v>
      </c>
      <c r="F37" s="444">
        <v>0</v>
      </c>
      <c r="G37" s="444">
        <v>0</v>
      </c>
      <c r="H37" s="444">
        <f t="shared" si="0"/>
        <v>0</v>
      </c>
      <c r="I37" s="444">
        <v>0</v>
      </c>
      <c r="J37" s="444">
        <v>0</v>
      </c>
      <c r="K37" s="444">
        <f t="shared" si="1"/>
        <v>0</v>
      </c>
      <c r="L37" s="444">
        <f t="shared" si="1"/>
        <v>0</v>
      </c>
      <c r="M37" s="444">
        <f t="shared" si="2"/>
        <v>0</v>
      </c>
      <c r="N37" s="444">
        <f t="shared" si="3"/>
        <v>0</v>
      </c>
      <c r="O37" s="365">
        <f t="shared" si="4"/>
        <v>0</v>
      </c>
      <c r="P37" s="365">
        <f t="shared" si="5"/>
        <v>0</v>
      </c>
      <c r="Q37" s="365">
        <f t="shared" si="6"/>
        <v>0</v>
      </c>
      <c r="R37" s="365">
        <f t="shared" si="7"/>
        <v>0</v>
      </c>
      <c r="S37" s="442">
        <f t="shared" si="8"/>
        <v>0</v>
      </c>
      <c r="T37" s="442"/>
    </row>
    <row r="38" spans="1:20" s="363" customFormat="1">
      <c r="A38" s="771">
        <v>28</v>
      </c>
      <c r="B38" s="895" t="s">
        <v>470</v>
      </c>
      <c r="C38" s="895">
        <v>0</v>
      </c>
      <c r="D38" s="895">
        <v>0</v>
      </c>
      <c r="E38" s="444">
        <v>0</v>
      </c>
      <c r="F38" s="444">
        <v>0</v>
      </c>
      <c r="G38" s="444">
        <v>0</v>
      </c>
      <c r="H38" s="444">
        <f t="shared" si="0"/>
        <v>0</v>
      </c>
      <c r="I38" s="444">
        <v>0</v>
      </c>
      <c r="J38" s="444">
        <v>0</v>
      </c>
      <c r="K38" s="444">
        <f t="shared" si="1"/>
        <v>0</v>
      </c>
      <c r="L38" s="444">
        <f t="shared" si="1"/>
        <v>0</v>
      </c>
      <c r="M38" s="444">
        <f t="shared" si="2"/>
        <v>0</v>
      </c>
      <c r="N38" s="444">
        <f t="shared" si="3"/>
        <v>0</v>
      </c>
      <c r="O38" s="365">
        <f t="shared" si="4"/>
        <v>0</v>
      </c>
      <c r="P38" s="365">
        <f t="shared" si="5"/>
        <v>0</v>
      </c>
      <c r="Q38" s="365">
        <f t="shared" si="6"/>
        <v>0</v>
      </c>
      <c r="R38" s="365">
        <f t="shared" si="7"/>
        <v>0</v>
      </c>
      <c r="S38" s="442">
        <f t="shared" si="8"/>
        <v>0</v>
      </c>
      <c r="T38" s="442"/>
    </row>
    <row r="39" spans="1:20" s="363" customFormat="1">
      <c r="A39" s="771">
        <v>29</v>
      </c>
      <c r="B39" s="895" t="s">
        <v>490</v>
      </c>
      <c r="C39" s="895">
        <v>0</v>
      </c>
      <c r="D39" s="895">
        <v>0</v>
      </c>
      <c r="E39" s="444">
        <v>0</v>
      </c>
      <c r="F39" s="444">
        <v>0</v>
      </c>
      <c r="G39" s="444">
        <v>0</v>
      </c>
      <c r="H39" s="444">
        <f t="shared" si="0"/>
        <v>0</v>
      </c>
      <c r="I39" s="444">
        <v>0</v>
      </c>
      <c r="J39" s="444">
        <v>0</v>
      </c>
      <c r="K39" s="444">
        <f t="shared" si="1"/>
        <v>0</v>
      </c>
      <c r="L39" s="444">
        <f t="shared" si="1"/>
        <v>0</v>
      </c>
      <c r="M39" s="444">
        <f t="shared" si="2"/>
        <v>0</v>
      </c>
      <c r="N39" s="444">
        <f t="shared" si="3"/>
        <v>0</v>
      </c>
      <c r="O39" s="365">
        <f t="shared" si="4"/>
        <v>0</v>
      </c>
      <c r="P39" s="365">
        <f t="shared" si="5"/>
        <v>0</v>
      </c>
      <c r="Q39" s="365">
        <f t="shared" si="6"/>
        <v>0</v>
      </c>
      <c r="R39" s="365">
        <f t="shared" si="7"/>
        <v>0</v>
      </c>
      <c r="S39" s="442">
        <f t="shared" si="8"/>
        <v>0</v>
      </c>
      <c r="T39" s="442"/>
    </row>
    <row r="40" spans="1:20" s="363" customFormat="1">
      <c r="A40" s="771">
        <v>30</v>
      </c>
      <c r="B40" s="895" t="s">
        <v>471</v>
      </c>
      <c r="C40" s="895">
        <v>85624</v>
      </c>
      <c r="D40" s="895">
        <v>40117</v>
      </c>
      <c r="E40" s="444">
        <v>342.49600000000004</v>
      </c>
      <c r="F40" s="444">
        <v>156.45630000000003</v>
      </c>
      <c r="G40" s="444">
        <v>141.45084800000001</v>
      </c>
      <c r="H40" s="444">
        <f t="shared" si="0"/>
        <v>64.616451900000001</v>
      </c>
      <c r="I40" s="444">
        <v>25.68</v>
      </c>
      <c r="J40" s="444">
        <v>12</v>
      </c>
      <c r="K40" s="444">
        <f t="shared" si="1"/>
        <v>2.5687200000000003</v>
      </c>
      <c r="L40" s="444">
        <f t="shared" si="1"/>
        <v>1.1734222500000002</v>
      </c>
      <c r="M40" s="444">
        <f t="shared" si="2"/>
        <v>2.7151930880000004</v>
      </c>
      <c r="N40" s="444">
        <f t="shared" si="3"/>
        <v>2.4436737792000001</v>
      </c>
      <c r="O40" s="365">
        <f t="shared" si="4"/>
        <v>3.4420386000000005</v>
      </c>
      <c r="P40" s="365">
        <f t="shared" si="5"/>
        <v>38.769871139999999</v>
      </c>
      <c r="Q40" s="365">
        <f t="shared" si="6"/>
        <v>7.2</v>
      </c>
      <c r="R40" s="365">
        <f t="shared" si="7"/>
        <v>50.585331990000007</v>
      </c>
      <c r="S40" s="442">
        <f t="shared" si="8"/>
        <v>0.91053597582000012</v>
      </c>
      <c r="T40" s="442"/>
    </row>
    <row r="41" spans="1:20" s="363" customFormat="1">
      <c r="A41" s="771">
        <v>31</v>
      </c>
      <c r="B41" s="895" t="s">
        <v>472</v>
      </c>
      <c r="C41" s="895">
        <v>0</v>
      </c>
      <c r="D41" s="895">
        <v>0</v>
      </c>
      <c r="E41" s="444">
        <v>0</v>
      </c>
      <c r="F41" s="444">
        <v>0</v>
      </c>
      <c r="G41" s="444">
        <v>0</v>
      </c>
      <c r="H41" s="444">
        <f t="shared" si="0"/>
        <v>0</v>
      </c>
      <c r="I41" s="444">
        <v>0</v>
      </c>
      <c r="J41" s="444">
        <v>0</v>
      </c>
      <c r="K41" s="444">
        <f t="shared" si="1"/>
        <v>0</v>
      </c>
      <c r="L41" s="444">
        <f t="shared" si="1"/>
        <v>0</v>
      </c>
      <c r="M41" s="444">
        <f t="shared" si="2"/>
        <v>0</v>
      </c>
      <c r="N41" s="444">
        <f t="shared" si="3"/>
        <v>0</v>
      </c>
      <c r="O41" s="365">
        <f t="shared" si="4"/>
        <v>0</v>
      </c>
      <c r="P41" s="365">
        <f t="shared" si="5"/>
        <v>0</v>
      </c>
      <c r="Q41" s="365">
        <f t="shared" si="6"/>
        <v>0</v>
      </c>
      <c r="R41" s="365">
        <f t="shared" si="7"/>
        <v>0</v>
      </c>
      <c r="S41" s="442">
        <f t="shared" si="8"/>
        <v>0</v>
      </c>
      <c r="T41" s="442"/>
    </row>
    <row r="42" spans="1:20" s="363" customFormat="1">
      <c r="A42" s="771">
        <v>32</v>
      </c>
      <c r="B42" s="895" t="s">
        <v>473</v>
      </c>
      <c r="C42" s="895">
        <v>0</v>
      </c>
      <c r="D42" s="895">
        <v>0</v>
      </c>
      <c r="E42" s="444">
        <v>0</v>
      </c>
      <c r="F42" s="444">
        <v>0</v>
      </c>
      <c r="G42" s="444">
        <v>0</v>
      </c>
      <c r="H42" s="444">
        <f t="shared" si="0"/>
        <v>0</v>
      </c>
      <c r="I42" s="444">
        <v>0</v>
      </c>
      <c r="J42" s="444">
        <v>0</v>
      </c>
      <c r="K42" s="444">
        <f t="shared" si="1"/>
        <v>0</v>
      </c>
      <c r="L42" s="444">
        <f t="shared" si="1"/>
        <v>0</v>
      </c>
      <c r="M42" s="444">
        <f t="shared" si="2"/>
        <v>0</v>
      </c>
      <c r="N42" s="444">
        <f t="shared" si="3"/>
        <v>0</v>
      </c>
      <c r="O42" s="365">
        <f t="shared" si="4"/>
        <v>0</v>
      </c>
      <c r="P42" s="365">
        <f t="shared" si="5"/>
        <v>0</v>
      </c>
      <c r="Q42" s="365">
        <f t="shared" si="6"/>
        <v>0</v>
      </c>
      <c r="R42" s="365">
        <f t="shared" si="7"/>
        <v>0</v>
      </c>
      <c r="S42" s="442">
        <f t="shared" si="8"/>
        <v>0</v>
      </c>
      <c r="T42" s="442"/>
    </row>
    <row r="43" spans="1:20" s="363" customFormat="1">
      <c r="A43" s="771">
        <v>33</v>
      </c>
      <c r="B43" s="895" t="s">
        <v>474</v>
      </c>
      <c r="C43" s="895">
        <v>54840</v>
      </c>
      <c r="D43" s="895">
        <v>24766</v>
      </c>
      <c r="E43" s="444">
        <v>219.36</v>
      </c>
      <c r="F43" s="444">
        <v>96.587400000000002</v>
      </c>
      <c r="G43" s="444">
        <v>90.595680000000002</v>
      </c>
      <c r="H43" s="444">
        <f t="shared" si="0"/>
        <v>39.890596200000005</v>
      </c>
      <c r="I43" s="444">
        <v>16.5</v>
      </c>
      <c r="J43" s="444">
        <v>7.5</v>
      </c>
      <c r="K43" s="444">
        <f t="shared" si="1"/>
        <v>1.6452</v>
      </c>
      <c r="L43" s="444">
        <f t="shared" si="1"/>
        <v>0.72440550000000004</v>
      </c>
      <c r="M43" s="444">
        <f t="shared" si="2"/>
        <v>1.73985408</v>
      </c>
      <c r="N43" s="444">
        <f t="shared" si="3"/>
        <v>1.5658686719999999</v>
      </c>
      <c r="O43" s="365">
        <f t="shared" si="4"/>
        <v>2.1249227999999998</v>
      </c>
      <c r="P43" s="365">
        <f t="shared" si="5"/>
        <v>23.934357720000001</v>
      </c>
      <c r="Q43" s="365">
        <f t="shared" si="6"/>
        <v>4.5</v>
      </c>
      <c r="R43" s="365">
        <f t="shared" si="7"/>
        <v>31.283686020000001</v>
      </c>
      <c r="S43" s="442">
        <f t="shared" si="8"/>
        <v>0.56310634836000006</v>
      </c>
      <c r="T43" s="442"/>
    </row>
    <row r="44" spans="1:20" s="363" customFormat="1">
      <c r="A44" s="771">
        <v>34</v>
      </c>
      <c r="B44" s="895" t="s">
        <v>475</v>
      </c>
      <c r="C44" s="895">
        <v>0</v>
      </c>
      <c r="D44" s="895">
        <v>0</v>
      </c>
      <c r="E44" s="444">
        <v>0</v>
      </c>
      <c r="F44" s="444">
        <v>0</v>
      </c>
      <c r="G44" s="444">
        <v>0</v>
      </c>
      <c r="H44" s="444">
        <f t="shared" si="0"/>
        <v>0</v>
      </c>
      <c r="I44" s="444">
        <v>0</v>
      </c>
      <c r="J44" s="444">
        <v>0</v>
      </c>
      <c r="K44" s="444">
        <f t="shared" si="1"/>
        <v>0</v>
      </c>
      <c r="L44" s="444">
        <f t="shared" si="1"/>
        <v>0</v>
      </c>
      <c r="M44" s="444">
        <f t="shared" si="2"/>
        <v>0</v>
      </c>
      <c r="N44" s="444">
        <f t="shared" si="3"/>
        <v>0</v>
      </c>
      <c r="O44" s="365">
        <f t="shared" si="4"/>
        <v>0</v>
      </c>
      <c r="P44" s="365">
        <f t="shared" si="5"/>
        <v>0</v>
      </c>
      <c r="Q44" s="365">
        <f t="shared" si="6"/>
        <v>0</v>
      </c>
      <c r="R44" s="365">
        <f t="shared" si="7"/>
        <v>0</v>
      </c>
      <c r="S44" s="442">
        <f t="shared" si="8"/>
        <v>0</v>
      </c>
      <c r="T44" s="442"/>
    </row>
    <row r="45" spans="1:20" s="363" customFormat="1">
      <c r="A45" s="771">
        <v>35</v>
      </c>
      <c r="B45" s="895" t="s">
        <v>476</v>
      </c>
      <c r="C45" s="895">
        <v>0</v>
      </c>
      <c r="D45" s="895">
        <v>0</v>
      </c>
      <c r="E45" s="444">
        <v>0</v>
      </c>
      <c r="F45" s="444">
        <v>0</v>
      </c>
      <c r="G45" s="444">
        <v>0</v>
      </c>
      <c r="H45" s="444">
        <f t="shared" si="0"/>
        <v>0</v>
      </c>
      <c r="I45" s="444">
        <v>0</v>
      </c>
      <c r="J45" s="444">
        <v>0</v>
      </c>
      <c r="K45" s="444">
        <f t="shared" si="1"/>
        <v>0</v>
      </c>
      <c r="L45" s="444">
        <f t="shared" si="1"/>
        <v>0</v>
      </c>
      <c r="M45" s="444">
        <f t="shared" si="2"/>
        <v>0</v>
      </c>
      <c r="N45" s="444">
        <f t="shared" si="3"/>
        <v>0</v>
      </c>
      <c r="O45" s="365">
        <f t="shared" si="4"/>
        <v>0</v>
      </c>
      <c r="P45" s="365">
        <f t="shared" si="5"/>
        <v>0</v>
      </c>
      <c r="Q45" s="365">
        <f t="shared" si="6"/>
        <v>0</v>
      </c>
      <c r="R45" s="365">
        <f t="shared" si="7"/>
        <v>0</v>
      </c>
      <c r="S45" s="442">
        <f t="shared" si="8"/>
        <v>0</v>
      </c>
      <c r="T45" s="442"/>
    </row>
    <row r="46" spans="1:20" s="363" customFormat="1">
      <c r="A46" s="771">
        <v>36</v>
      </c>
      <c r="B46" s="895" t="s">
        <v>491</v>
      </c>
      <c r="C46" s="895">
        <v>0</v>
      </c>
      <c r="D46" s="895">
        <v>0</v>
      </c>
      <c r="E46" s="444">
        <v>0</v>
      </c>
      <c r="F46" s="444">
        <v>0</v>
      </c>
      <c r="G46" s="444">
        <v>0</v>
      </c>
      <c r="H46" s="444">
        <f t="shared" si="0"/>
        <v>0</v>
      </c>
      <c r="I46" s="444">
        <v>0</v>
      </c>
      <c r="J46" s="444">
        <v>0</v>
      </c>
      <c r="K46" s="444">
        <f t="shared" si="1"/>
        <v>0</v>
      </c>
      <c r="L46" s="444">
        <f t="shared" si="1"/>
        <v>0</v>
      </c>
      <c r="M46" s="444">
        <f t="shared" si="2"/>
        <v>0</v>
      </c>
      <c r="N46" s="444">
        <f t="shared" si="3"/>
        <v>0</v>
      </c>
      <c r="O46" s="365">
        <f t="shared" si="4"/>
        <v>0</v>
      </c>
      <c r="P46" s="365">
        <f t="shared" si="5"/>
        <v>0</v>
      </c>
      <c r="Q46" s="365">
        <f t="shared" si="6"/>
        <v>0</v>
      </c>
      <c r="R46" s="365">
        <f t="shared" si="7"/>
        <v>0</v>
      </c>
      <c r="S46" s="442">
        <f t="shared" si="8"/>
        <v>0</v>
      </c>
      <c r="T46" s="442"/>
    </row>
    <row r="47" spans="1:20" s="363" customFormat="1">
      <c r="A47" s="771">
        <v>37</v>
      </c>
      <c r="B47" s="895" t="s">
        <v>477</v>
      </c>
      <c r="C47" s="895">
        <v>0</v>
      </c>
      <c r="D47" s="895">
        <v>0</v>
      </c>
      <c r="E47" s="444">
        <v>0</v>
      </c>
      <c r="F47" s="444">
        <v>0</v>
      </c>
      <c r="G47" s="444">
        <v>0</v>
      </c>
      <c r="H47" s="444">
        <f t="shared" si="0"/>
        <v>0</v>
      </c>
      <c r="I47" s="444">
        <v>0</v>
      </c>
      <c r="J47" s="444">
        <v>0</v>
      </c>
      <c r="K47" s="444">
        <f t="shared" si="1"/>
        <v>0</v>
      </c>
      <c r="L47" s="444">
        <f t="shared" si="1"/>
        <v>0</v>
      </c>
      <c r="M47" s="444">
        <f t="shared" si="2"/>
        <v>0</v>
      </c>
      <c r="N47" s="444">
        <f t="shared" si="3"/>
        <v>0</v>
      </c>
      <c r="O47" s="365">
        <f t="shared" si="4"/>
        <v>0</v>
      </c>
      <c r="P47" s="365">
        <f t="shared" si="5"/>
        <v>0</v>
      </c>
      <c r="Q47" s="365">
        <f t="shared" si="6"/>
        <v>0</v>
      </c>
      <c r="R47" s="365">
        <f t="shared" si="7"/>
        <v>0</v>
      </c>
      <c r="S47" s="442">
        <f t="shared" si="8"/>
        <v>0</v>
      </c>
      <c r="T47" s="442"/>
    </row>
    <row r="48" spans="1:20" s="363" customFormat="1">
      <c r="A48" s="771">
        <v>38</v>
      </c>
      <c r="B48" s="895" t="s">
        <v>478</v>
      </c>
      <c r="C48" s="895">
        <v>43727</v>
      </c>
      <c r="D48" s="895">
        <v>26842</v>
      </c>
      <c r="E48" s="444">
        <v>174.90800000000002</v>
      </c>
      <c r="F48" s="444">
        <v>104.68380000000001</v>
      </c>
      <c r="G48" s="444">
        <v>72.237004000000013</v>
      </c>
      <c r="H48" s="444">
        <f t="shared" si="0"/>
        <v>43.234409399999997</v>
      </c>
      <c r="I48" s="444">
        <v>13.11</v>
      </c>
      <c r="J48" s="444">
        <v>8.0399999999999991</v>
      </c>
      <c r="K48" s="444">
        <f t="shared" si="1"/>
        <v>1.3118099999999999</v>
      </c>
      <c r="L48" s="444">
        <f t="shared" si="1"/>
        <v>0.78512850000000001</v>
      </c>
      <c r="M48" s="444">
        <f t="shared" si="2"/>
        <v>1.3865410240000002</v>
      </c>
      <c r="N48" s="444">
        <f t="shared" si="3"/>
        <v>1.2478869216000001</v>
      </c>
      <c r="O48" s="365">
        <f t="shared" si="4"/>
        <v>2.3030436000000001</v>
      </c>
      <c r="P48" s="365">
        <f t="shared" si="5"/>
        <v>25.94064564</v>
      </c>
      <c r="Q48" s="365">
        <f t="shared" si="6"/>
        <v>4.8239999999999998</v>
      </c>
      <c r="R48" s="365">
        <f t="shared" si="7"/>
        <v>33.852817739999999</v>
      </c>
      <c r="S48" s="442">
        <f t="shared" si="8"/>
        <v>0.60935071931999996</v>
      </c>
      <c r="T48" s="442"/>
    </row>
    <row r="49" spans="1:20" s="363" customFormat="1">
      <c r="A49" s="771">
        <v>39</v>
      </c>
      <c r="B49" s="895" t="s">
        <v>479</v>
      </c>
      <c r="C49" s="895">
        <v>83171</v>
      </c>
      <c r="D49" s="895">
        <v>79840</v>
      </c>
      <c r="E49" s="444">
        <v>332.68400000000003</v>
      </c>
      <c r="F49" s="444">
        <v>311.37599999999998</v>
      </c>
      <c r="G49" s="444">
        <v>137.398492</v>
      </c>
      <c r="H49" s="444">
        <f t="shared" si="0"/>
        <v>128.598288</v>
      </c>
      <c r="I49" s="444">
        <v>24.9</v>
      </c>
      <c r="J49" s="444">
        <v>23.95</v>
      </c>
      <c r="K49" s="444">
        <f t="shared" si="1"/>
        <v>2.4951300000000001</v>
      </c>
      <c r="L49" s="444">
        <f t="shared" si="1"/>
        <v>2.3353199999999998</v>
      </c>
      <c r="M49" s="444">
        <f t="shared" si="2"/>
        <v>2.636697952</v>
      </c>
      <c r="N49" s="444">
        <f t="shared" si="3"/>
        <v>2.3730281568000002</v>
      </c>
      <c r="O49" s="365">
        <f t="shared" si="4"/>
        <v>6.8502719999999995</v>
      </c>
      <c r="P49" s="365">
        <f t="shared" si="5"/>
        <v>77.158972800000001</v>
      </c>
      <c r="Q49" s="365">
        <f t="shared" si="6"/>
        <v>14.37</v>
      </c>
      <c r="R49" s="365">
        <f t="shared" si="7"/>
        <v>100.71456480000001</v>
      </c>
      <c r="S49" s="442">
        <f t="shared" si="8"/>
        <v>1.8128621664000002</v>
      </c>
      <c r="T49" s="442"/>
    </row>
    <row r="50" spans="1:20" s="363" customFormat="1">
      <c r="A50" s="771">
        <v>40</v>
      </c>
      <c r="B50" s="895" t="s">
        <v>480</v>
      </c>
      <c r="C50" s="895">
        <v>0</v>
      </c>
      <c r="D50" s="895">
        <v>0</v>
      </c>
      <c r="E50" s="444">
        <v>0</v>
      </c>
      <c r="F50" s="444">
        <v>0</v>
      </c>
      <c r="G50" s="444">
        <v>0</v>
      </c>
      <c r="H50" s="444">
        <f t="shared" si="0"/>
        <v>0</v>
      </c>
      <c r="I50" s="444">
        <v>0</v>
      </c>
      <c r="J50" s="444">
        <v>0</v>
      </c>
      <c r="K50" s="444">
        <f t="shared" si="1"/>
        <v>0</v>
      </c>
      <c r="L50" s="444">
        <f t="shared" si="1"/>
        <v>0</v>
      </c>
      <c r="M50" s="444">
        <f t="shared" si="2"/>
        <v>0</v>
      </c>
      <c r="N50" s="444">
        <f t="shared" si="3"/>
        <v>0</v>
      </c>
      <c r="O50" s="365">
        <f t="shared" si="4"/>
        <v>0</v>
      </c>
      <c r="P50" s="365">
        <f t="shared" si="5"/>
        <v>0</v>
      </c>
      <c r="Q50" s="365">
        <f t="shared" si="6"/>
        <v>0</v>
      </c>
      <c r="R50" s="365">
        <f t="shared" si="7"/>
        <v>0</v>
      </c>
      <c r="S50" s="442">
        <f t="shared" si="8"/>
        <v>0</v>
      </c>
      <c r="T50" s="442"/>
    </row>
    <row r="51" spans="1:20" s="363" customFormat="1">
      <c r="A51" s="771">
        <v>41</v>
      </c>
      <c r="B51" s="895" t="s">
        <v>481</v>
      </c>
      <c r="C51" s="895">
        <v>0</v>
      </c>
      <c r="D51" s="895">
        <v>0</v>
      </c>
      <c r="E51" s="444">
        <v>0</v>
      </c>
      <c r="F51" s="444">
        <v>0</v>
      </c>
      <c r="G51" s="444">
        <v>0</v>
      </c>
      <c r="H51" s="444">
        <f t="shared" si="0"/>
        <v>0</v>
      </c>
      <c r="I51" s="444">
        <v>0</v>
      </c>
      <c r="J51" s="444">
        <v>0</v>
      </c>
      <c r="K51" s="444">
        <f t="shared" si="1"/>
        <v>0</v>
      </c>
      <c r="L51" s="444">
        <f t="shared" si="1"/>
        <v>0</v>
      </c>
      <c r="M51" s="444">
        <f t="shared" si="2"/>
        <v>0</v>
      </c>
      <c r="N51" s="444">
        <f t="shared" si="3"/>
        <v>0</v>
      </c>
      <c r="O51" s="365">
        <f t="shared" si="4"/>
        <v>0</v>
      </c>
      <c r="P51" s="365">
        <f t="shared" si="5"/>
        <v>0</v>
      </c>
      <c r="Q51" s="365">
        <f t="shared" si="6"/>
        <v>0</v>
      </c>
      <c r="R51" s="365">
        <f t="shared" si="7"/>
        <v>0</v>
      </c>
      <c r="S51" s="442">
        <f t="shared" si="8"/>
        <v>0</v>
      </c>
      <c r="T51" s="442"/>
    </row>
    <row r="52" spans="1:20" s="363" customFormat="1">
      <c r="A52" s="771">
        <v>42</v>
      </c>
      <c r="B52" s="895" t="s">
        <v>482</v>
      </c>
      <c r="C52" s="895">
        <v>24651</v>
      </c>
      <c r="D52" s="895">
        <v>17254</v>
      </c>
      <c r="E52" s="444">
        <v>98.603999999999999</v>
      </c>
      <c r="F52" s="444">
        <v>67.290600000000012</v>
      </c>
      <c r="G52" s="444">
        <v>40.723452000000002</v>
      </c>
      <c r="H52" s="444">
        <f t="shared" si="0"/>
        <v>27.791017800000002</v>
      </c>
      <c r="I52" s="444">
        <v>7.39</v>
      </c>
      <c r="J52" s="444">
        <v>5.17</v>
      </c>
      <c r="K52" s="444">
        <f t="shared" si="1"/>
        <v>0.73953000000000002</v>
      </c>
      <c r="L52" s="444">
        <f t="shared" si="1"/>
        <v>0.50467950000000017</v>
      </c>
      <c r="M52" s="444">
        <f t="shared" si="2"/>
        <v>0.78164771200000016</v>
      </c>
      <c r="N52" s="444">
        <f t="shared" si="3"/>
        <v>0.70348294080000018</v>
      </c>
      <c r="O52" s="365">
        <f t="shared" si="4"/>
        <v>1.4803932000000004</v>
      </c>
      <c r="P52" s="365">
        <f t="shared" si="5"/>
        <v>16.674610680000001</v>
      </c>
      <c r="Q52" s="365">
        <f t="shared" si="6"/>
        <v>3.1019999999999999</v>
      </c>
      <c r="R52" s="365">
        <f t="shared" si="7"/>
        <v>21.761683380000004</v>
      </c>
      <c r="S52" s="442">
        <f t="shared" si="8"/>
        <v>0.39171030084000008</v>
      </c>
      <c r="T52" s="442"/>
    </row>
    <row r="53" spans="1:20" s="363" customFormat="1">
      <c r="A53" s="771">
        <v>43</v>
      </c>
      <c r="B53" s="895" t="s">
        <v>483</v>
      </c>
      <c r="C53" s="895">
        <v>10773</v>
      </c>
      <c r="D53" s="895">
        <v>6463</v>
      </c>
      <c r="E53" s="444">
        <v>43.091999999999999</v>
      </c>
      <c r="F53" s="444">
        <v>25.2057</v>
      </c>
      <c r="G53" s="444">
        <v>17.796996</v>
      </c>
      <c r="H53" s="444">
        <f t="shared" si="0"/>
        <v>10.409954099999998</v>
      </c>
      <c r="I53" s="444">
        <v>3.23</v>
      </c>
      <c r="J53" s="444">
        <v>1.94</v>
      </c>
      <c r="K53" s="444">
        <f t="shared" si="1"/>
        <v>0.32318999999999998</v>
      </c>
      <c r="L53" s="444">
        <f t="shared" si="1"/>
        <v>0.18904275000000001</v>
      </c>
      <c r="M53" s="444">
        <f t="shared" si="2"/>
        <v>0.341602976</v>
      </c>
      <c r="N53" s="444">
        <f t="shared" si="3"/>
        <v>0.3074426784</v>
      </c>
      <c r="O53" s="365">
        <f t="shared" si="4"/>
        <v>0.55452540000000006</v>
      </c>
      <c r="P53" s="365">
        <f t="shared" si="5"/>
        <v>6.2459724599999991</v>
      </c>
      <c r="Q53" s="365">
        <f t="shared" si="6"/>
        <v>1.1639999999999999</v>
      </c>
      <c r="R53" s="365">
        <f t="shared" si="7"/>
        <v>8.1535406099999985</v>
      </c>
      <c r="S53" s="442">
        <f t="shared" si="8"/>
        <v>0.14676373097999998</v>
      </c>
      <c r="T53" s="442"/>
    </row>
    <row r="54" spans="1:20" s="363" customFormat="1">
      <c r="A54" s="771">
        <v>44</v>
      </c>
      <c r="B54" s="895" t="s">
        <v>484</v>
      </c>
      <c r="C54" s="895">
        <v>40936</v>
      </c>
      <c r="D54" s="895">
        <v>25282</v>
      </c>
      <c r="E54" s="444">
        <v>163.744</v>
      </c>
      <c r="F54" s="444">
        <v>98.599800000000002</v>
      </c>
      <c r="G54" s="444">
        <v>67.626272</v>
      </c>
      <c r="H54" s="444">
        <f t="shared" si="0"/>
        <v>40.721717400000003</v>
      </c>
      <c r="I54" s="444">
        <v>12.28</v>
      </c>
      <c r="J54" s="444">
        <v>7.58</v>
      </c>
      <c r="K54" s="444">
        <f t="shared" si="1"/>
        <v>1.2280800000000001</v>
      </c>
      <c r="L54" s="444">
        <f t="shared" si="1"/>
        <v>0.73949850000000006</v>
      </c>
      <c r="M54" s="444">
        <f t="shared" si="2"/>
        <v>1.2981496320000003</v>
      </c>
      <c r="N54" s="444">
        <f t="shared" si="3"/>
        <v>1.1683346688000003</v>
      </c>
      <c r="O54" s="365">
        <f t="shared" si="4"/>
        <v>2.1691956000000001</v>
      </c>
      <c r="P54" s="365">
        <f t="shared" si="5"/>
        <v>24.433030440000003</v>
      </c>
      <c r="Q54" s="365">
        <f t="shared" si="6"/>
        <v>4.548</v>
      </c>
      <c r="R54" s="365">
        <f t="shared" si="7"/>
        <v>31.889724540000007</v>
      </c>
      <c r="S54" s="442">
        <f t="shared" si="8"/>
        <v>0.57401504172000006</v>
      </c>
      <c r="T54" s="442"/>
    </row>
    <row r="55" spans="1:20" s="363" customFormat="1">
      <c r="A55" s="771">
        <v>45</v>
      </c>
      <c r="B55" s="895" t="s">
        <v>485</v>
      </c>
      <c r="C55" s="895">
        <v>60278</v>
      </c>
      <c r="D55" s="895">
        <v>21519</v>
      </c>
      <c r="E55" s="444">
        <v>241.11200000000002</v>
      </c>
      <c r="F55" s="444">
        <v>83.92410000000001</v>
      </c>
      <c r="G55" s="444">
        <v>99.579255999999987</v>
      </c>
      <c r="H55" s="444">
        <f t="shared" si="0"/>
        <v>34.6606533</v>
      </c>
      <c r="I55" s="444">
        <v>18.079999999999998</v>
      </c>
      <c r="J55" s="444">
        <v>6.46</v>
      </c>
      <c r="K55" s="444">
        <f t="shared" si="1"/>
        <v>1.8083400000000003</v>
      </c>
      <c r="L55" s="444">
        <f t="shared" si="1"/>
        <v>0.62943075000000004</v>
      </c>
      <c r="M55" s="444">
        <f t="shared" si="2"/>
        <v>1.9114815359999999</v>
      </c>
      <c r="N55" s="444">
        <f t="shared" si="3"/>
        <v>1.7203333824</v>
      </c>
      <c r="O55" s="365">
        <f t="shared" si="4"/>
        <v>1.8463302000000001</v>
      </c>
      <c r="P55" s="365">
        <f t="shared" si="5"/>
        <v>20.796391979999999</v>
      </c>
      <c r="Q55" s="365">
        <f t="shared" si="6"/>
        <v>3.8760000000000003</v>
      </c>
      <c r="R55" s="365">
        <f t="shared" si="7"/>
        <v>27.148152930000002</v>
      </c>
      <c r="S55" s="442">
        <f t="shared" si="8"/>
        <v>0.48866675274000004</v>
      </c>
      <c r="T55" s="442"/>
    </row>
    <row r="56" spans="1:20" s="366" customFormat="1">
      <c r="A56" s="771">
        <v>46</v>
      </c>
      <c r="B56" s="895" t="s">
        <v>486</v>
      </c>
      <c r="C56" s="895">
        <v>69528</v>
      </c>
      <c r="D56" s="895">
        <v>45193</v>
      </c>
      <c r="E56" s="444">
        <v>278.11200000000002</v>
      </c>
      <c r="F56" s="444">
        <v>176.2527</v>
      </c>
      <c r="G56" s="444">
        <v>114.86025599999999</v>
      </c>
      <c r="H56" s="444">
        <f t="shared" si="0"/>
        <v>72.792365099999998</v>
      </c>
      <c r="I56" s="444">
        <v>20.86</v>
      </c>
      <c r="J56" s="444">
        <v>13.56</v>
      </c>
      <c r="K56" s="444">
        <f t="shared" si="1"/>
        <v>2.0858400000000001</v>
      </c>
      <c r="L56" s="444">
        <f t="shared" si="1"/>
        <v>1.3218952499999999</v>
      </c>
      <c r="M56" s="444">
        <f t="shared" si="2"/>
        <v>2.2048975359999998</v>
      </c>
      <c r="N56" s="444">
        <f t="shared" si="3"/>
        <v>1.9844077823999999</v>
      </c>
      <c r="O56" s="365">
        <f t="shared" si="4"/>
        <v>3.8775594</v>
      </c>
      <c r="P56" s="365">
        <f t="shared" si="5"/>
        <v>43.675419059999996</v>
      </c>
      <c r="Q56" s="365">
        <f t="shared" si="6"/>
        <v>8.136000000000001</v>
      </c>
      <c r="R56" s="365">
        <f t="shared" si="7"/>
        <v>57.010873709999998</v>
      </c>
      <c r="S56" s="442">
        <f t="shared" si="8"/>
        <v>1.0261957267799999</v>
      </c>
      <c r="T56" s="442"/>
    </row>
    <row r="57" spans="1:20" s="363" customFormat="1">
      <c r="A57" s="771">
        <v>47</v>
      </c>
      <c r="B57" s="895" t="s">
        <v>487</v>
      </c>
      <c r="C57" s="895">
        <v>0</v>
      </c>
      <c r="D57" s="895">
        <v>0</v>
      </c>
      <c r="E57" s="444">
        <v>0</v>
      </c>
      <c r="F57" s="444">
        <v>0</v>
      </c>
      <c r="G57" s="444">
        <v>0</v>
      </c>
      <c r="H57" s="444">
        <f t="shared" si="0"/>
        <v>0</v>
      </c>
      <c r="I57" s="444">
        <v>0</v>
      </c>
      <c r="J57" s="444">
        <v>0</v>
      </c>
      <c r="K57" s="444">
        <f t="shared" si="1"/>
        <v>0</v>
      </c>
      <c r="L57" s="444">
        <f t="shared" si="1"/>
        <v>0</v>
      </c>
      <c r="M57" s="444">
        <f t="shared" si="2"/>
        <v>0</v>
      </c>
      <c r="N57" s="444">
        <f t="shared" si="3"/>
        <v>0</v>
      </c>
      <c r="O57" s="365">
        <f t="shared" si="4"/>
        <v>0</v>
      </c>
      <c r="P57" s="365">
        <f t="shared" si="5"/>
        <v>0</v>
      </c>
      <c r="Q57" s="365">
        <f t="shared" si="6"/>
        <v>0</v>
      </c>
      <c r="R57" s="365">
        <f t="shared" si="7"/>
        <v>0</v>
      </c>
      <c r="S57" s="442">
        <f t="shared" si="8"/>
        <v>0</v>
      </c>
      <c r="T57" s="442"/>
    </row>
    <row r="58" spans="1:20" s="363" customFormat="1">
      <c r="A58" s="771">
        <v>48</v>
      </c>
      <c r="B58" s="895" t="s">
        <v>492</v>
      </c>
      <c r="C58" s="895">
        <v>84965</v>
      </c>
      <c r="D58" s="895">
        <v>49321</v>
      </c>
      <c r="E58" s="444">
        <v>339.86</v>
      </c>
      <c r="F58" s="444">
        <v>192.35190000000003</v>
      </c>
      <c r="G58" s="444">
        <v>140.36218</v>
      </c>
      <c r="H58" s="444">
        <f t="shared" si="0"/>
        <v>79.441334699999985</v>
      </c>
      <c r="I58" s="444">
        <v>25.49</v>
      </c>
      <c r="J58" s="444">
        <v>14.8</v>
      </c>
      <c r="K58" s="444">
        <f t="shared" si="1"/>
        <v>2.54895</v>
      </c>
      <c r="L58" s="444">
        <f t="shared" si="1"/>
        <v>1.4426392500000003</v>
      </c>
      <c r="M58" s="444">
        <f t="shared" si="2"/>
        <v>2.6944180799999997</v>
      </c>
      <c r="N58" s="444">
        <f t="shared" si="3"/>
        <v>2.4249762719999999</v>
      </c>
      <c r="O58" s="365">
        <f t="shared" si="4"/>
        <v>4.2317418000000009</v>
      </c>
      <c r="P58" s="365">
        <f t="shared" si="5"/>
        <v>47.664800819999989</v>
      </c>
      <c r="Q58" s="365">
        <f t="shared" si="6"/>
        <v>8.8800000000000008</v>
      </c>
      <c r="R58" s="365">
        <f t="shared" si="7"/>
        <v>62.219181869999993</v>
      </c>
      <c r="S58" s="442">
        <f t="shared" si="8"/>
        <v>1.11994527366</v>
      </c>
      <c r="T58" s="442"/>
    </row>
    <row r="59" spans="1:20" s="363" customFormat="1">
      <c r="A59" s="771">
        <v>49</v>
      </c>
      <c r="B59" s="895" t="s">
        <v>493</v>
      </c>
      <c r="C59" s="895">
        <v>0</v>
      </c>
      <c r="D59" s="895">
        <v>0</v>
      </c>
      <c r="E59" s="444">
        <v>0</v>
      </c>
      <c r="F59" s="444">
        <v>0</v>
      </c>
      <c r="G59" s="444">
        <v>0</v>
      </c>
      <c r="H59" s="444">
        <f t="shared" si="0"/>
        <v>0</v>
      </c>
      <c r="I59" s="444">
        <v>0</v>
      </c>
      <c r="J59" s="444">
        <v>0</v>
      </c>
      <c r="K59" s="444">
        <f t="shared" si="1"/>
        <v>0</v>
      </c>
      <c r="L59" s="444">
        <f t="shared" si="1"/>
        <v>0</v>
      </c>
      <c r="M59" s="444">
        <f t="shared" si="2"/>
        <v>0</v>
      </c>
      <c r="N59" s="444">
        <f t="shared" si="3"/>
        <v>0</v>
      </c>
      <c r="O59" s="365">
        <f t="shared" si="4"/>
        <v>0</v>
      </c>
      <c r="P59" s="365">
        <f t="shared" si="5"/>
        <v>0</v>
      </c>
      <c r="Q59" s="365">
        <f t="shared" si="6"/>
        <v>0</v>
      </c>
      <c r="R59" s="365">
        <f t="shared" si="7"/>
        <v>0</v>
      </c>
      <c r="S59" s="442">
        <f t="shared" si="8"/>
        <v>0</v>
      </c>
      <c r="T59" s="442"/>
    </row>
    <row r="60" spans="1:20" s="363" customFormat="1">
      <c r="A60" s="771">
        <v>50</v>
      </c>
      <c r="B60" s="895" t="s">
        <v>488</v>
      </c>
      <c r="C60" s="895">
        <v>9416</v>
      </c>
      <c r="D60" s="895">
        <v>3296</v>
      </c>
      <c r="E60" s="444">
        <v>37.664000000000001</v>
      </c>
      <c r="F60" s="444">
        <v>12.854400000000002</v>
      </c>
      <c r="G60" s="444">
        <v>15.555232</v>
      </c>
      <c r="H60" s="444">
        <f t="shared" si="0"/>
        <v>5.3088671999999999</v>
      </c>
      <c r="I60" s="444">
        <v>2.82</v>
      </c>
      <c r="J60" s="444">
        <v>0.99</v>
      </c>
      <c r="K60" s="444">
        <f t="shared" si="1"/>
        <v>0.28248000000000001</v>
      </c>
      <c r="L60" s="444">
        <f t="shared" si="1"/>
        <v>9.6408000000000008E-2</v>
      </c>
      <c r="M60" s="444">
        <f t="shared" si="2"/>
        <v>0.29852339200000005</v>
      </c>
      <c r="N60" s="444">
        <f t="shared" si="3"/>
        <v>0.26867105280000003</v>
      </c>
      <c r="O60" s="365">
        <f t="shared" si="4"/>
        <v>0.28279680000000001</v>
      </c>
      <c r="P60" s="365">
        <f t="shared" si="5"/>
        <v>3.1853203200000002</v>
      </c>
      <c r="Q60" s="365">
        <f t="shared" si="6"/>
        <v>0.59399999999999997</v>
      </c>
      <c r="R60" s="365">
        <f t="shared" si="7"/>
        <v>4.1585251200000002</v>
      </c>
      <c r="S60" s="442">
        <f t="shared" si="8"/>
        <v>7.485345216E-2</v>
      </c>
      <c r="T60" s="442"/>
    </row>
    <row r="61" spans="1:20" s="363" customFormat="1">
      <c r="A61" s="771">
        <v>51</v>
      </c>
      <c r="B61" s="895" t="s">
        <v>494</v>
      </c>
      <c r="C61" s="895">
        <v>71439</v>
      </c>
      <c r="D61" s="895">
        <v>71215</v>
      </c>
      <c r="E61" s="444">
        <v>285.75600000000003</v>
      </c>
      <c r="F61" s="444">
        <v>277.73849999999999</v>
      </c>
      <c r="G61" s="444">
        <v>118.01722799999999</v>
      </c>
      <c r="H61" s="444">
        <f t="shared" si="0"/>
        <v>114.7060005</v>
      </c>
      <c r="I61" s="444">
        <v>21.43</v>
      </c>
      <c r="J61" s="444">
        <v>21.37</v>
      </c>
      <c r="K61" s="444">
        <f t="shared" si="1"/>
        <v>2.1431700000000005</v>
      </c>
      <c r="L61" s="444">
        <f t="shared" si="1"/>
        <v>2.0830387500000001</v>
      </c>
      <c r="M61" s="444">
        <f t="shared" si="2"/>
        <v>2.2654463680000001</v>
      </c>
      <c r="N61" s="444">
        <f t="shared" si="3"/>
        <v>2.0389017312000002</v>
      </c>
      <c r="O61" s="365">
        <f t="shared" si="4"/>
        <v>6.1102469999999993</v>
      </c>
      <c r="P61" s="365">
        <f t="shared" si="5"/>
        <v>68.823600299999995</v>
      </c>
      <c r="Q61" s="365">
        <f t="shared" si="6"/>
        <v>12.822000000000001</v>
      </c>
      <c r="R61" s="365">
        <f t="shared" si="7"/>
        <v>89.838886049999999</v>
      </c>
      <c r="S61" s="442">
        <f t="shared" si="8"/>
        <v>1.6170999489</v>
      </c>
      <c r="T61" s="442"/>
    </row>
    <row r="62" spans="1:20" s="690" customFormat="1">
      <c r="A62" s="1689" t="s">
        <v>9</v>
      </c>
      <c r="B62" s="1689"/>
      <c r="C62" s="934">
        <f>SUM(C11:C61)</f>
        <v>848315</v>
      </c>
      <c r="D62" s="934">
        <f>SUM(D11:D61)</f>
        <v>564512</v>
      </c>
      <c r="E62" s="935">
        <f>SUM(E11:E61)</f>
        <v>3393.2600000000007</v>
      </c>
      <c r="F62" s="935">
        <f t="shared" ref="F62:N62" si="9">SUM(F11:F61)</f>
        <v>2201.5968000000003</v>
      </c>
      <c r="G62" s="935">
        <f t="shared" si="9"/>
        <v>1401.4163799999999</v>
      </c>
      <c r="H62" s="935">
        <f t="shared" si="9"/>
        <v>909.25947839999992</v>
      </c>
      <c r="I62" s="935">
        <f t="shared" si="9"/>
        <v>254.39</v>
      </c>
      <c r="J62" s="935">
        <f t="shared" si="9"/>
        <v>169.27</v>
      </c>
      <c r="K62" s="935">
        <f t="shared" si="9"/>
        <v>25.449450000000002</v>
      </c>
      <c r="L62" s="935">
        <f t="shared" si="9"/>
        <v>16.511976000000004</v>
      </c>
      <c r="M62" s="935">
        <f t="shared" si="9"/>
        <v>26.90009328</v>
      </c>
      <c r="N62" s="935">
        <f t="shared" si="9"/>
        <v>24.210083951999998</v>
      </c>
      <c r="O62" s="936"/>
      <c r="P62" s="936"/>
      <c r="Q62" s="936"/>
      <c r="R62" s="936"/>
      <c r="S62" s="937"/>
      <c r="T62" s="937"/>
    </row>
    <row r="63" spans="1:20">
      <c r="A63" s="79"/>
      <c r="B63" s="95"/>
      <c r="C63" s="95"/>
      <c r="D63" s="95"/>
      <c r="E63" s="95"/>
      <c r="F63" s="291"/>
      <c r="G63" s="291"/>
      <c r="H63" s="291"/>
      <c r="I63" s="291"/>
      <c r="J63" s="291"/>
      <c r="K63" s="291"/>
      <c r="L63" s="291"/>
    </row>
    <row r="64" spans="1:20">
      <c r="A64" s="79"/>
      <c r="B64" s="95"/>
      <c r="C64" s="95"/>
      <c r="D64" s="95"/>
      <c r="E64" s="95"/>
      <c r="F64" s="291"/>
      <c r="G64" s="291"/>
      <c r="H64" s="291"/>
      <c r="I64" s="291"/>
      <c r="J64" s="291"/>
      <c r="K64" s="291"/>
      <c r="L64" s="291"/>
    </row>
    <row r="65" spans="1:13" ht="15.75" customHeight="1">
      <c r="A65" s="81" t="s">
        <v>5</v>
      </c>
      <c r="B65" s="81"/>
      <c r="C65" s="81"/>
      <c r="D65" s="81"/>
      <c r="E65" s="81"/>
      <c r="F65" s="81"/>
      <c r="G65" s="81"/>
      <c r="H65" s="81"/>
      <c r="I65" s="81"/>
      <c r="K65" s="1690" t="s">
        <v>6</v>
      </c>
      <c r="L65" s="1690"/>
    </row>
    <row r="66" spans="1:13" ht="12.75" customHeight="1">
      <c r="A66" s="1410" t="s">
        <v>546</v>
      </c>
      <c r="B66" s="1410"/>
      <c r="C66" s="1410"/>
      <c r="D66" s="1410"/>
      <c r="E66" s="1410"/>
      <c r="F66" s="1410"/>
      <c r="G66" s="1410"/>
      <c r="H66" s="1410"/>
      <c r="I66" s="1410"/>
      <c r="J66" s="1410"/>
      <c r="K66" s="1410"/>
      <c r="L66" s="1410"/>
    </row>
    <row r="67" spans="1:13" ht="12.75" customHeight="1">
      <c r="A67" s="758"/>
      <c r="B67" s="758"/>
      <c r="C67" s="758"/>
      <c r="D67" s="758"/>
      <c r="E67" s="758"/>
      <c r="F67" s="758"/>
      <c r="G67" s="758"/>
      <c r="H67" s="758"/>
      <c r="I67" s="758"/>
      <c r="J67" s="1690"/>
      <c r="K67" s="1690"/>
      <c r="L67" s="1690"/>
      <c r="M67" s="1690"/>
    </row>
    <row r="68" spans="1:13">
      <c r="A68" s="81"/>
      <c r="B68" s="81"/>
      <c r="C68" s="81"/>
      <c r="D68" s="81"/>
      <c r="E68" s="81"/>
      <c r="G68" s="81"/>
      <c r="J68" s="1687" t="s">
        <v>55</v>
      </c>
      <c r="K68" s="1687"/>
      <c r="L68" s="1687"/>
    </row>
    <row r="72" spans="1:13">
      <c r="A72" s="1688"/>
      <c r="B72" s="1688"/>
      <c r="C72" s="1688"/>
      <c r="D72" s="1688"/>
      <c r="E72" s="1688"/>
      <c r="F72" s="1688"/>
      <c r="G72" s="1688"/>
      <c r="H72" s="1688"/>
      <c r="I72" s="1688"/>
      <c r="J72" s="1688"/>
      <c r="K72" s="1688"/>
      <c r="L72" s="1688"/>
    </row>
    <row r="74" spans="1:13">
      <c r="A74" s="1688"/>
      <c r="B74" s="1688"/>
      <c r="C74" s="1688"/>
      <c r="D74" s="1688"/>
      <c r="E74" s="1688"/>
      <c r="F74" s="1688"/>
      <c r="G74" s="1688"/>
      <c r="H74" s="1688"/>
      <c r="I74" s="1688"/>
      <c r="J74" s="1688"/>
      <c r="K74" s="1688"/>
      <c r="L74" s="1688"/>
    </row>
  </sheetData>
  <mergeCells count="21">
    <mergeCell ref="J68:L68"/>
    <mergeCell ref="A72:L72"/>
    <mergeCell ref="A74:L74"/>
    <mergeCell ref="M8:N8"/>
    <mergeCell ref="S8:T8"/>
    <mergeCell ref="A62:B62"/>
    <mergeCell ref="K65:L65"/>
    <mergeCell ref="A66:L66"/>
    <mergeCell ref="J67:M67"/>
    <mergeCell ref="A8:A9"/>
    <mergeCell ref="B8:B9"/>
    <mergeCell ref="E8:F8"/>
    <mergeCell ref="G8:H8"/>
    <mergeCell ref="I8:J8"/>
    <mergeCell ref="K8:L8"/>
    <mergeCell ref="G1:K1"/>
    <mergeCell ref="A2:L2"/>
    <mergeCell ref="A3:L3"/>
    <mergeCell ref="A5:N5"/>
    <mergeCell ref="A7:F7"/>
    <mergeCell ref="J7:N7"/>
  </mergeCells>
  <printOptions horizontalCentered="1"/>
  <pageMargins left="0.16" right="0.17" top="0.23622047244094499" bottom="0" header="0.31496062992126" footer="0.16"/>
  <pageSetup paperSize="9" scale="99" orientation="landscape" r:id="rId1"/>
  <rowBreaks count="1" manualBreakCount="1">
    <brk id="40" max="11" man="1"/>
  </rowBreaks>
</worksheet>
</file>

<file path=xl/worksheets/sheet86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activeCell="F65" sqref="F65"/>
    </sheetView>
  </sheetViews>
  <sheetFormatPr defaultRowHeight="12.75"/>
  <cols>
    <col min="1" max="1" width="7.42578125" style="770" customWidth="1"/>
    <col min="2" max="2" width="17.140625" style="770" customWidth="1"/>
    <col min="3" max="4" width="17.140625" style="770" hidden="1" customWidth="1"/>
    <col min="5" max="5" width="11.85546875" style="770" customWidth="1"/>
    <col min="6" max="6" width="10" style="770" customWidth="1"/>
    <col min="7" max="7" width="11.85546875" style="770" customWidth="1"/>
    <col min="8" max="8" width="12.140625" style="770" customWidth="1"/>
    <col min="9" max="9" width="13.28515625" style="770" customWidth="1"/>
    <col min="10" max="10" width="14.5703125" style="770" customWidth="1"/>
    <col min="11" max="11" width="12.7109375" style="770" customWidth="1"/>
    <col min="12" max="12" width="14" style="770" customWidth="1"/>
    <col min="13" max="13" width="10.85546875" style="770" customWidth="1"/>
    <col min="14" max="14" width="11.5703125" style="770" customWidth="1"/>
    <col min="15" max="20" width="0" style="770" hidden="1" customWidth="1"/>
    <col min="21" max="258" width="9.140625" style="770"/>
    <col min="259" max="259" width="7.42578125" style="770" customWidth="1"/>
    <col min="260" max="260" width="17.140625" style="770" customWidth="1"/>
    <col min="261" max="261" width="11" style="770" customWidth="1"/>
    <col min="262" max="262" width="10" style="770" customWidth="1"/>
    <col min="263" max="263" width="11.85546875" style="770" customWidth="1"/>
    <col min="264" max="264" width="12.140625" style="770" customWidth="1"/>
    <col min="265" max="265" width="13.28515625" style="770" customWidth="1"/>
    <col min="266" max="266" width="14.5703125" style="770" customWidth="1"/>
    <col min="267" max="267" width="12.7109375" style="770" customWidth="1"/>
    <col min="268" max="268" width="14" style="770" customWidth="1"/>
    <col min="269" max="269" width="10.85546875" style="770" customWidth="1"/>
    <col min="270" max="270" width="11.5703125" style="770" customWidth="1"/>
    <col min="271" max="514" width="9.140625" style="770"/>
    <col min="515" max="515" width="7.42578125" style="770" customWidth="1"/>
    <col min="516" max="516" width="17.140625" style="770" customWidth="1"/>
    <col min="517" max="517" width="11" style="770" customWidth="1"/>
    <col min="518" max="518" width="10" style="770" customWidth="1"/>
    <col min="519" max="519" width="11.85546875" style="770" customWidth="1"/>
    <col min="520" max="520" width="12.140625" style="770" customWidth="1"/>
    <col min="521" max="521" width="13.28515625" style="770" customWidth="1"/>
    <col min="522" max="522" width="14.5703125" style="770" customWidth="1"/>
    <col min="523" max="523" width="12.7109375" style="770" customWidth="1"/>
    <col min="524" max="524" width="14" style="770" customWidth="1"/>
    <col min="525" max="525" width="10.85546875" style="770" customWidth="1"/>
    <col min="526" max="526" width="11.5703125" style="770" customWidth="1"/>
    <col min="527" max="770" width="9.140625" style="770"/>
    <col min="771" max="771" width="7.42578125" style="770" customWidth="1"/>
    <col min="772" max="772" width="17.140625" style="770" customWidth="1"/>
    <col min="773" max="773" width="11" style="770" customWidth="1"/>
    <col min="774" max="774" width="10" style="770" customWidth="1"/>
    <col min="775" max="775" width="11.85546875" style="770" customWidth="1"/>
    <col min="776" max="776" width="12.140625" style="770" customWidth="1"/>
    <col min="777" max="777" width="13.28515625" style="770" customWidth="1"/>
    <col min="778" max="778" width="14.5703125" style="770" customWidth="1"/>
    <col min="779" max="779" width="12.7109375" style="770" customWidth="1"/>
    <col min="780" max="780" width="14" style="770" customWidth="1"/>
    <col min="781" max="781" width="10.85546875" style="770" customWidth="1"/>
    <col min="782" max="782" width="11.5703125" style="770" customWidth="1"/>
    <col min="783" max="1026" width="9.140625" style="770"/>
    <col min="1027" max="1027" width="7.42578125" style="770" customWidth="1"/>
    <col min="1028" max="1028" width="17.140625" style="770" customWidth="1"/>
    <col min="1029" max="1029" width="11" style="770" customWidth="1"/>
    <col min="1030" max="1030" width="10" style="770" customWidth="1"/>
    <col min="1031" max="1031" width="11.85546875" style="770" customWidth="1"/>
    <col min="1032" max="1032" width="12.140625" style="770" customWidth="1"/>
    <col min="1033" max="1033" width="13.28515625" style="770" customWidth="1"/>
    <col min="1034" max="1034" width="14.5703125" style="770" customWidth="1"/>
    <col min="1035" max="1035" width="12.7109375" style="770" customWidth="1"/>
    <col min="1036" max="1036" width="14" style="770" customWidth="1"/>
    <col min="1037" max="1037" width="10.85546875" style="770" customWidth="1"/>
    <col min="1038" max="1038" width="11.5703125" style="770" customWidth="1"/>
    <col min="1039" max="1282" width="9.140625" style="770"/>
    <col min="1283" max="1283" width="7.42578125" style="770" customWidth="1"/>
    <col min="1284" max="1284" width="17.140625" style="770" customWidth="1"/>
    <col min="1285" max="1285" width="11" style="770" customWidth="1"/>
    <col min="1286" max="1286" width="10" style="770" customWidth="1"/>
    <col min="1287" max="1287" width="11.85546875" style="770" customWidth="1"/>
    <col min="1288" max="1288" width="12.140625" style="770" customWidth="1"/>
    <col min="1289" max="1289" width="13.28515625" style="770" customWidth="1"/>
    <col min="1290" max="1290" width="14.5703125" style="770" customWidth="1"/>
    <col min="1291" max="1291" width="12.7109375" style="770" customWidth="1"/>
    <col min="1292" max="1292" width="14" style="770" customWidth="1"/>
    <col min="1293" max="1293" width="10.85546875" style="770" customWidth="1"/>
    <col min="1294" max="1294" width="11.5703125" style="770" customWidth="1"/>
    <col min="1295" max="1538" width="9.140625" style="770"/>
    <col min="1539" max="1539" width="7.42578125" style="770" customWidth="1"/>
    <col min="1540" max="1540" width="17.140625" style="770" customWidth="1"/>
    <col min="1541" max="1541" width="11" style="770" customWidth="1"/>
    <col min="1542" max="1542" width="10" style="770" customWidth="1"/>
    <col min="1543" max="1543" width="11.85546875" style="770" customWidth="1"/>
    <col min="1544" max="1544" width="12.140625" style="770" customWidth="1"/>
    <col min="1545" max="1545" width="13.28515625" style="770" customWidth="1"/>
    <col min="1546" max="1546" width="14.5703125" style="770" customWidth="1"/>
    <col min="1547" max="1547" width="12.7109375" style="770" customWidth="1"/>
    <col min="1548" max="1548" width="14" style="770" customWidth="1"/>
    <col min="1549" max="1549" width="10.85546875" style="770" customWidth="1"/>
    <col min="1550" max="1550" width="11.5703125" style="770" customWidth="1"/>
    <col min="1551" max="1794" width="9.140625" style="770"/>
    <col min="1795" max="1795" width="7.42578125" style="770" customWidth="1"/>
    <col min="1796" max="1796" width="17.140625" style="770" customWidth="1"/>
    <col min="1797" max="1797" width="11" style="770" customWidth="1"/>
    <col min="1798" max="1798" width="10" style="770" customWidth="1"/>
    <col min="1799" max="1799" width="11.85546875" style="770" customWidth="1"/>
    <col min="1800" max="1800" width="12.140625" style="770" customWidth="1"/>
    <col min="1801" max="1801" width="13.28515625" style="770" customWidth="1"/>
    <col min="1802" max="1802" width="14.5703125" style="770" customWidth="1"/>
    <col min="1803" max="1803" width="12.7109375" style="770" customWidth="1"/>
    <col min="1804" max="1804" width="14" style="770" customWidth="1"/>
    <col min="1805" max="1805" width="10.85546875" style="770" customWidth="1"/>
    <col min="1806" max="1806" width="11.5703125" style="770" customWidth="1"/>
    <col min="1807" max="2050" width="9.140625" style="770"/>
    <col min="2051" max="2051" width="7.42578125" style="770" customWidth="1"/>
    <col min="2052" max="2052" width="17.140625" style="770" customWidth="1"/>
    <col min="2053" max="2053" width="11" style="770" customWidth="1"/>
    <col min="2054" max="2054" width="10" style="770" customWidth="1"/>
    <col min="2055" max="2055" width="11.85546875" style="770" customWidth="1"/>
    <col min="2056" max="2056" width="12.140625" style="770" customWidth="1"/>
    <col min="2057" max="2057" width="13.28515625" style="770" customWidth="1"/>
    <col min="2058" max="2058" width="14.5703125" style="770" customWidth="1"/>
    <col min="2059" max="2059" width="12.7109375" style="770" customWidth="1"/>
    <col min="2060" max="2060" width="14" style="770" customWidth="1"/>
    <col min="2061" max="2061" width="10.85546875" style="770" customWidth="1"/>
    <col min="2062" max="2062" width="11.5703125" style="770" customWidth="1"/>
    <col min="2063" max="2306" width="9.140625" style="770"/>
    <col min="2307" max="2307" width="7.42578125" style="770" customWidth="1"/>
    <col min="2308" max="2308" width="17.140625" style="770" customWidth="1"/>
    <col min="2309" max="2309" width="11" style="770" customWidth="1"/>
    <col min="2310" max="2310" width="10" style="770" customWidth="1"/>
    <col min="2311" max="2311" width="11.85546875" style="770" customWidth="1"/>
    <col min="2312" max="2312" width="12.140625" style="770" customWidth="1"/>
    <col min="2313" max="2313" width="13.28515625" style="770" customWidth="1"/>
    <col min="2314" max="2314" width="14.5703125" style="770" customWidth="1"/>
    <col min="2315" max="2315" width="12.7109375" style="770" customWidth="1"/>
    <col min="2316" max="2316" width="14" style="770" customWidth="1"/>
    <col min="2317" max="2317" width="10.85546875" style="770" customWidth="1"/>
    <col min="2318" max="2318" width="11.5703125" style="770" customWidth="1"/>
    <col min="2319" max="2562" width="9.140625" style="770"/>
    <col min="2563" max="2563" width="7.42578125" style="770" customWidth="1"/>
    <col min="2564" max="2564" width="17.140625" style="770" customWidth="1"/>
    <col min="2565" max="2565" width="11" style="770" customWidth="1"/>
    <col min="2566" max="2566" width="10" style="770" customWidth="1"/>
    <col min="2567" max="2567" width="11.85546875" style="770" customWidth="1"/>
    <col min="2568" max="2568" width="12.140625" style="770" customWidth="1"/>
    <col min="2569" max="2569" width="13.28515625" style="770" customWidth="1"/>
    <col min="2570" max="2570" width="14.5703125" style="770" customWidth="1"/>
    <col min="2571" max="2571" width="12.7109375" style="770" customWidth="1"/>
    <col min="2572" max="2572" width="14" style="770" customWidth="1"/>
    <col min="2573" max="2573" width="10.85546875" style="770" customWidth="1"/>
    <col min="2574" max="2574" width="11.5703125" style="770" customWidth="1"/>
    <col min="2575" max="2818" width="9.140625" style="770"/>
    <col min="2819" max="2819" width="7.42578125" style="770" customWidth="1"/>
    <col min="2820" max="2820" width="17.140625" style="770" customWidth="1"/>
    <col min="2821" max="2821" width="11" style="770" customWidth="1"/>
    <col min="2822" max="2822" width="10" style="770" customWidth="1"/>
    <col min="2823" max="2823" width="11.85546875" style="770" customWidth="1"/>
    <col min="2824" max="2824" width="12.140625" style="770" customWidth="1"/>
    <col min="2825" max="2825" width="13.28515625" style="770" customWidth="1"/>
    <col min="2826" max="2826" width="14.5703125" style="770" customWidth="1"/>
    <col min="2827" max="2827" width="12.7109375" style="770" customWidth="1"/>
    <col min="2828" max="2828" width="14" style="770" customWidth="1"/>
    <col min="2829" max="2829" width="10.85546875" style="770" customWidth="1"/>
    <col min="2830" max="2830" width="11.5703125" style="770" customWidth="1"/>
    <col min="2831" max="3074" width="9.140625" style="770"/>
    <col min="3075" max="3075" width="7.42578125" style="770" customWidth="1"/>
    <col min="3076" max="3076" width="17.140625" style="770" customWidth="1"/>
    <col min="3077" max="3077" width="11" style="770" customWidth="1"/>
    <col min="3078" max="3078" width="10" style="770" customWidth="1"/>
    <col min="3079" max="3079" width="11.85546875" style="770" customWidth="1"/>
    <col min="3080" max="3080" width="12.140625" style="770" customWidth="1"/>
    <col min="3081" max="3081" width="13.28515625" style="770" customWidth="1"/>
    <col min="3082" max="3082" width="14.5703125" style="770" customWidth="1"/>
    <col min="3083" max="3083" width="12.7109375" style="770" customWidth="1"/>
    <col min="3084" max="3084" width="14" style="770" customWidth="1"/>
    <col min="3085" max="3085" width="10.85546875" style="770" customWidth="1"/>
    <col min="3086" max="3086" width="11.5703125" style="770" customWidth="1"/>
    <col min="3087" max="3330" width="9.140625" style="770"/>
    <col min="3331" max="3331" width="7.42578125" style="770" customWidth="1"/>
    <col min="3332" max="3332" width="17.140625" style="770" customWidth="1"/>
    <col min="3333" max="3333" width="11" style="770" customWidth="1"/>
    <col min="3334" max="3334" width="10" style="770" customWidth="1"/>
    <col min="3335" max="3335" width="11.85546875" style="770" customWidth="1"/>
    <col min="3336" max="3336" width="12.140625" style="770" customWidth="1"/>
    <col min="3337" max="3337" width="13.28515625" style="770" customWidth="1"/>
    <col min="3338" max="3338" width="14.5703125" style="770" customWidth="1"/>
    <col min="3339" max="3339" width="12.7109375" style="770" customWidth="1"/>
    <col min="3340" max="3340" width="14" style="770" customWidth="1"/>
    <col min="3341" max="3341" width="10.85546875" style="770" customWidth="1"/>
    <col min="3342" max="3342" width="11.5703125" style="770" customWidth="1"/>
    <col min="3343" max="3586" width="9.140625" style="770"/>
    <col min="3587" max="3587" width="7.42578125" style="770" customWidth="1"/>
    <col min="3588" max="3588" width="17.140625" style="770" customWidth="1"/>
    <col min="3589" max="3589" width="11" style="770" customWidth="1"/>
    <col min="3590" max="3590" width="10" style="770" customWidth="1"/>
    <col min="3591" max="3591" width="11.85546875" style="770" customWidth="1"/>
    <col min="3592" max="3592" width="12.140625" style="770" customWidth="1"/>
    <col min="3593" max="3593" width="13.28515625" style="770" customWidth="1"/>
    <col min="3594" max="3594" width="14.5703125" style="770" customWidth="1"/>
    <col min="3595" max="3595" width="12.7109375" style="770" customWidth="1"/>
    <col min="3596" max="3596" width="14" style="770" customWidth="1"/>
    <col min="3597" max="3597" width="10.85546875" style="770" customWidth="1"/>
    <col min="3598" max="3598" width="11.5703125" style="770" customWidth="1"/>
    <col min="3599" max="3842" width="9.140625" style="770"/>
    <col min="3843" max="3843" width="7.42578125" style="770" customWidth="1"/>
    <col min="3844" max="3844" width="17.140625" style="770" customWidth="1"/>
    <col min="3845" max="3845" width="11" style="770" customWidth="1"/>
    <col min="3846" max="3846" width="10" style="770" customWidth="1"/>
    <col min="3847" max="3847" width="11.85546875" style="770" customWidth="1"/>
    <col min="3848" max="3848" width="12.140625" style="770" customWidth="1"/>
    <col min="3849" max="3849" width="13.28515625" style="770" customWidth="1"/>
    <col min="3850" max="3850" width="14.5703125" style="770" customWidth="1"/>
    <col min="3851" max="3851" width="12.7109375" style="770" customWidth="1"/>
    <col min="3852" max="3852" width="14" style="770" customWidth="1"/>
    <col min="3853" max="3853" width="10.85546875" style="770" customWidth="1"/>
    <col min="3854" max="3854" width="11.5703125" style="770" customWidth="1"/>
    <col min="3855" max="4098" width="9.140625" style="770"/>
    <col min="4099" max="4099" width="7.42578125" style="770" customWidth="1"/>
    <col min="4100" max="4100" width="17.140625" style="770" customWidth="1"/>
    <col min="4101" max="4101" width="11" style="770" customWidth="1"/>
    <col min="4102" max="4102" width="10" style="770" customWidth="1"/>
    <col min="4103" max="4103" width="11.85546875" style="770" customWidth="1"/>
    <col min="4104" max="4104" width="12.140625" style="770" customWidth="1"/>
    <col min="4105" max="4105" width="13.28515625" style="770" customWidth="1"/>
    <col min="4106" max="4106" width="14.5703125" style="770" customWidth="1"/>
    <col min="4107" max="4107" width="12.7109375" style="770" customWidth="1"/>
    <col min="4108" max="4108" width="14" style="770" customWidth="1"/>
    <col min="4109" max="4109" width="10.85546875" style="770" customWidth="1"/>
    <col min="4110" max="4110" width="11.5703125" style="770" customWidth="1"/>
    <col min="4111" max="4354" width="9.140625" style="770"/>
    <col min="4355" max="4355" width="7.42578125" style="770" customWidth="1"/>
    <col min="4356" max="4356" width="17.140625" style="770" customWidth="1"/>
    <col min="4357" max="4357" width="11" style="770" customWidth="1"/>
    <col min="4358" max="4358" width="10" style="770" customWidth="1"/>
    <col min="4359" max="4359" width="11.85546875" style="770" customWidth="1"/>
    <col min="4360" max="4360" width="12.140625" style="770" customWidth="1"/>
    <col min="4361" max="4361" width="13.28515625" style="770" customWidth="1"/>
    <col min="4362" max="4362" width="14.5703125" style="770" customWidth="1"/>
    <col min="4363" max="4363" width="12.7109375" style="770" customWidth="1"/>
    <col min="4364" max="4364" width="14" style="770" customWidth="1"/>
    <col min="4365" max="4365" width="10.85546875" style="770" customWidth="1"/>
    <col min="4366" max="4366" width="11.5703125" style="770" customWidth="1"/>
    <col min="4367" max="4610" width="9.140625" style="770"/>
    <col min="4611" max="4611" width="7.42578125" style="770" customWidth="1"/>
    <col min="4612" max="4612" width="17.140625" style="770" customWidth="1"/>
    <col min="4613" max="4613" width="11" style="770" customWidth="1"/>
    <col min="4614" max="4614" width="10" style="770" customWidth="1"/>
    <col min="4615" max="4615" width="11.85546875" style="770" customWidth="1"/>
    <col min="4616" max="4616" width="12.140625" style="770" customWidth="1"/>
    <col min="4617" max="4617" width="13.28515625" style="770" customWidth="1"/>
    <col min="4618" max="4618" width="14.5703125" style="770" customWidth="1"/>
    <col min="4619" max="4619" width="12.7109375" style="770" customWidth="1"/>
    <col min="4620" max="4620" width="14" style="770" customWidth="1"/>
    <col min="4621" max="4621" width="10.85546875" style="770" customWidth="1"/>
    <col min="4622" max="4622" width="11.5703125" style="770" customWidth="1"/>
    <col min="4623" max="4866" width="9.140625" style="770"/>
    <col min="4867" max="4867" width="7.42578125" style="770" customWidth="1"/>
    <col min="4868" max="4868" width="17.140625" style="770" customWidth="1"/>
    <col min="4869" max="4869" width="11" style="770" customWidth="1"/>
    <col min="4870" max="4870" width="10" style="770" customWidth="1"/>
    <col min="4871" max="4871" width="11.85546875" style="770" customWidth="1"/>
    <col min="4872" max="4872" width="12.140625" style="770" customWidth="1"/>
    <col min="4873" max="4873" width="13.28515625" style="770" customWidth="1"/>
    <col min="4874" max="4874" width="14.5703125" style="770" customWidth="1"/>
    <col min="4875" max="4875" width="12.7109375" style="770" customWidth="1"/>
    <col min="4876" max="4876" width="14" style="770" customWidth="1"/>
    <col min="4877" max="4877" width="10.85546875" style="770" customWidth="1"/>
    <col min="4878" max="4878" width="11.5703125" style="770" customWidth="1"/>
    <col min="4879" max="5122" width="9.140625" style="770"/>
    <col min="5123" max="5123" width="7.42578125" style="770" customWidth="1"/>
    <col min="5124" max="5124" width="17.140625" style="770" customWidth="1"/>
    <col min="5125" max="5125" width="11" style="770" customWidth="1"/>
    <col min="5126" max="5126" width="10" style="770" customWidth="1"/>
    <col min="5127" max="5127" width="11.85546875" style="770" customWidth="1"/>
    <col min="5128" max="5128" width="12.140625" style="770" customWidth="1"/>
    <col min="5129" max="5129" width="13.28515625" style="770" customWidth="1"/>
    <col min="5130" max="5130" width="14.5703125" style="770" customWidth="1"/>
    <col min="5131" max="5131" width="12.7109375" style="770" customWidth="1"/>
    <col min="5132" max="5132" width="14" style="770" customWidth="1"/>
    <col min="5133" max="5133" width="10.85546875" style="770" customWidth="1"/>
    <col min="5134" max="5134" width="11.5703125" style="770" customWidth="1"/>
    <col min="5135" max="5378" width="9.140625" style="770"/>
    <col min="5379" max="5379" width="7.42578125" style="770" customWidth="1"/>
    <col min="5380" max="5380" width="17.140625" style="770" customWidth="1"/>
    <col min="5381" max="5381" width="11" style="770" customWidth="1"/>
    <col min="5382" max="5382" width="10" style="770" customWidth="1"/>
    <col min="5383" max="5383" width="11.85546875" style="770" customWidth="1"/>
    <col min="5384" max="5384" width="12.140625" style="770" customWidth="1"/>
    <col min="5385" max="5385" width="13.28515625" style="770" customWidth="1"/>
    <col min="5386" max="5386" width="14.5703125" style="770" customWidth="1"/>
    <col min="5387" max="5387" width="12.7109375" style="770" customWidth="1"/>
    <col min="5388" max="5388" width="14" style="770" customWidth="1"/>
    <col min="5389" max="5389" width="10.85546875" style="770" customWidth="1"/>
    <col min="5390" max="5390" width="11.5703125" style="770" customWidth="1"/>
    <col min="5391" max="5634" width="9.140625" style="770"/>
    <col min="5635" max="5635" width="7.42578125" style="770" customWidth="1"/>
    <col min="5636" max="5636" width="17.140625" style="770" customWidth="1"/>
    <col min="5637" max="5637" width="11" style="770" customWidth="1"/>
    <col min="5638" max="5638" width="10" style="770" customWidth="1"/>
    <col min="5639" max="5639" width="11.85546875" style="770" customWidth="1"/>
    <col min="5640" max="5640" width="12.140625" style="770" customWidth="1"/>
    <col min="5641" max="5641" width="13.28515625" style="770" customWidth="1"/>
    <col min="5642" max="5642" width="14.5703125" style="770" customWidth="1"/>
    <col min="5643" max="5643" width="12.7109375" style="770" customWidth="1"/>
    <col min="5644" max="5644" width="14" style="770" customWidth="1"/>
    <col min="5645" max="5645" width="10.85546875" style="770" customWidth="1"/>
    <col min="5646" max="5646" width="11.5703125" style="770" customWidth="1"/>
    <col min="5647" max="5890" width="9.140625" style="770"/>
    <col min="5891" max="5891" width="7.42578125" style="770" customWidth="1"/>
    <col min="5892" max="5892" width="17.140625" style="770" customWidth="1"/>
    <col min="5893" max="5893" width="11" style="770" customWidth="1"/>
    <col min="5894" max="5894" width="10" style="770" customWidth="1"/>
    <col min="5895" max="5895" width="11.85546875" style="770" customWidth="1"/>
    <col min="5896" max="5896" width="12.140625" style="770" customWidth="1"/>
    <col min="5897" max="5897" width="13.28515625" style="770" customWidth="1"/>
    <col min="5898" max="5898" width="14.5703125" style="770" customWidth="1"/>
    <col min="5899" max="5899" width="12.7109375" style="770" customWidth="1"/>
    <col min="5900" max="5900" width="14" style="770" customWidth="1"/>
    <col min="5901" max="5901" width="10.85546875" style="770" customWidth="1"/>
    <col min="5902" max="5902" width="11.5703125" style="770" customWidth="1"/>
    <col min="5903" max="6146" width="9.140625" style="770"/>
    <col min="6147" max="6147" width="7.42578125" style="770" customWidth="1"/>
    <col min="6148" max="6148" width="17.140625" style="770" customWidth="1"/>
    <col min="6149" max="6149" width="11" style="770" customWidth="1"/>
    <col min="6150" max="6150" width="10" style="770" customWidth="1"/>
    <col min="6151" max="6151" width="11.85546875" style="770" customWidth="1"/>
    <col min="6152" max="6152" width="12.140625" style="770" customWidth="1"/>
    <col min="6153" max="6153" width="13.28515625" style="770" customWidth="1"/>
    <col min="6154" max="6154" width="14.5703125" style="770" customWidth="1"/>
    <col min="6155" max="6155" width="12.7109375" style="770" customWidth="1"/>
    <col min="6156" max="6156" width="14" style="770" customWidth="1"/>
    <col min="6157" max="6157" width="10.85546875" style="770" customWidth="1"/>
    <col min="6158" max="6158" width="11.5703125" style="770" customWidth="1"/>
    <col min="6159" max="6402" width="9.140625" style="770"/>
    <col min="6403" max="6403" width="7.42578125" style="770" customWidth="1"/>
    <col min="6404" max="6404" width="17.140625" style="770" customWidth="1"/>
    <col min="6405" max="6405" width="11" style="770" customWidth="1"/>
    <col min="6406" max="6406" width="10" style="770" customWidth="1"/>
    <col min="6407" max="6407" width="11.85546875" style="770" customWidth="1"/>
    <col min="6408" max="6408" width="12.140625" style="770" customWidth="1"/>
    <col min="6409" max="6409" width="13.28515625" style="770" customWidth="1"/>
    <col min="6410" max="6410" width="14.5703125" style="770" customWidth="1"/>
    <col min="6411" max="6411" width="12.7109375" style="770" customWidth="1"/>
    <col min="6412" max="6412" width="14" style="770" customWidth="1"/>
    <col min="6413" max="6413" width="10.85546875" style="770" customWidth="1"/>
    <col min="6414" max="6414" width="11.5703125" style="770" customWidth="1"/>
    <col min="6415" max="6658" width="9.140625" style="770"/>
    <col min="6659" max="6659" width="7.42578125" style="770" customWidth="1"/>
    <col min="6660" max="6660" width="17.140625" style="770" customWidth="1"/>
    <col min="6661" max="6661" width="11" style="770" customWidth="1"/>
    <col min="6662" max="6662" width="10" style="770" customWidth="1"/>
    <col min="6663" max="6663" width="11.85546875" style="770" customWidth="1"/>
    <col min="6664" max="6664" width="12.140625" style="770" customWidth="1"/>
    <col min="6665" max="6665" width="13.28515625" style="770" customWidth="1"/>
    <col min="6666" max="6666" width="14.5703125" style="770" customWidth="1"/>
    <col min="6667" max="6667" width="12.7109375" style="770" customWidth="1"/>
    <col min="6668" max="6668" width="14" style="770" customWidth="1"/>
    <col min="6669" max="6669" width="10.85546875" style="770" customWidth="1"/>
    <col min="6670" max="6670" width="11.5703125" style="770" customWidth="1"/>
    <col min="6671" max="6914" width="9.140625" style="770"/>
    <col min="6915" max="6915" width="7.42578125" style="770" customWidth="1"/>
    <col min="6916" max="6916" width="17.140625" style="770" customWidth="1"/>
    <col min="6917" max="6917" width="11" style="770" customWidth="1"/>
    <col min="6918" max="6918" width="10" style="770" customWidth="1"/>
    <col min="6919" max="6919" width="11.85546875" style="770" customWidth="1"/>
    <col min="6920" max="6920" width="12.140625" style="770" customWidth="1"/>
    <col min="6921" max="6921" width="13.28515625" style="770" customWidth="1"/>
    <col min="6922" max="6922" width="14.5703125" style="770" customWidth="1"/>
    <col min="6923" max="6923" width="12.7109375" style="770" customWidth="1"/>
    <col min="6924" max="6924" width="14" style="770" customWidth="1"/>
    <col min="6925" max="6925" width="10.85546875" style="770" customWidth="1"/>
    <col min="6926" max="6926" width="11.5703125" style="770" customWidth="1"/>
    <col min="6927" max="7170" width="9.140625" style="770"/>
    <col min="7171" max="7171" width="7.42578125" style="770" customWidth="1"/>
    <col min="7172" max="7172" width="17.140625" style="770" customWidth="1"/>
    <col min="7173" max="7173" width="11" style="770" customWidth="1"/>
    <col min="7174" max="7174" width="10" style="770" customWidth="1"/>
    <col min="7175" max="7175" width="11.85546875" style="770" customWidth="1"/>
    <col min="7176" max="7176" width="12.140625" style="770" customWidth="1"/>
    <col min="7177" max="7177" width="13.28515625" style="770" customWidth="1"/>
    <col min="7178" max="7178" width="14.5703125" style="770" customWidth="1"/>
    <col min="7179" max="7179" width="12.7109375" style="770" customWidth="1"/>
    <col min="7180" max="7180" width="14" style="770" customWidth="1"/>
    <col min="7181" max="7181" width="10.85546875" style="770" customWidth="1"/>
    <col min="7182" max="7182" width="11.5703125" style="770" customWidth="1"/>
    <col min="7183" max="7426" width="9.140625" style="770"/>
    <col min="7427" max="7427" width="7.42578125" style="770" customWidth="1"/>
    <col min="7428" max="7428" width="17.140625" style="770" customWidth="1"/>
    <col min="7429" max="7429" width="11" style="770" customWidth="1"/>
    <col min="7430" max="7430" width="10" style="770" customWidth="1"/>
    <col min="7431" max="7431" width="11.85546875" style="770" customWidth="1"/>
    <col min="7432" max="7432" width="12.140625" style="770" customWidth="1"/>
    <col min="7433" max="7433" width="13.28515625" style="770" customWidth="1"/>
    <col min="7434" max="7434" width="14.5703125" style="770" customWidth="1"/>
    <col min="7435" max="7435" width="12.7109375" style="770" customWidth="1"/>
    <col min="7436" max="7436" width="14" style="770" customWidth="1"/>
    <col min="7437" max="7437" width="10.85546875" style="770" customWidth="1"/>
    <col min="7438" max="7438" width="11.5703125" style="770" customWidth="1"/>
    <col min="7439" max="7682" width="9.140625" style="770"/>
    <col min="7683" max="7683" width="7.42578125" style="770" customWidth="1"/>
    <col min="7684" max="7684" width="17.140625" style="770" customWidth="1"/>
    <col min="7685" max="7685" width="11" style="770" customWidth="1"/>
    <col min="7686" max="7686" width="10" style="770" customWidth="1"/>
    <col min="7687" max="7687" width="11.85546875" style="770" customWidth="1"/>
    <col min="7688" max="7688" width="12.140625" style="770" customWidth="1"/>
    <col min="7689" max="7689" width="13.28515625" style="770" customWidth="1"/>
    <col min="7690" max="7690" width="14.5703125" style="770" customWidth="1"/>
    <col min="7691" max="7691" width="12.7109375" style="770" customWidth="1"/>
    <col min="7692" max="7692" width="14" style="770" customWidth="1"/>
    <col min="7693" max="7693" width="10.85546875" style="770" customWidth="1"/>
    <col min="7694" max="7694" width="11.5703125" style="770" customWidth="1"/>
    <col min="7695" max="7938" width="9.140625" style="770"/>
    <col min="7939" max="7939" width="7.42578125" style="770" customWidth="1"/>
    <col min="7940" max="7940" width="17.140625" style="770" customWidth="1"/>
    <col min="7941" max="7941" width="11" style="770" customWidth="1"/>
    <col min="7942" max="7942" width="10" style="770" customWidth="1"/>
    <col min="7943" max="7943" width="11.85546875" style="770" customWidth="1"/>
    <col min="7944" max="7944" width="12.140625" style="770" customWidth="1"/>
    <col min="7945" max="7945" width="13.28515625" style="770" customWidth="1"/>
    <col min="7946" max="7946" width="14.5703125" style="770" customWidth="1"/>
    <col min="7947" max="7947" width="12.7109375" style="770" customWidth="1"/>
    <col min="7948" max="7948" width="14" style="770" customWidth="1"/>
    <col min="7949" max="7949" width="10.85546875" style="770" customWidth="1"/>
    <col min="7950" max="7950" width="11.5703125" style="770" customWidth="1"/>
    <col min="7951" max="8194" width="9.140625" style="770"/>
    <col min="8195" max="8195" width="7.42578125" style="770" customWidth="1"/>
    <col min="8196" max="8196" width="17.140625" style="770" customWidth="1"/>
    <col min="8197" max="8197" width="11" style="770" customWidth="1"/>
    <col min="8198" max="8198" width="10" style="770" customWidth="1"/>
    <col min="8199" max="8199" width="11.85546875" style="770" customWidth="1"/>
    <col min="8200" max="8200" width="12.140625" style="770" customWidth="1"/>
    <col min="8201" max="8201" width="13.28515625" style="770" customWidth="1"/>
    <col min="8202" max="8202" width="14.5703125" style="770" customWidth="1"/>
    <col min="8203" max="8203" width="12.7109375" style="770" customWidth="1"/>
    <col min="8204" max="8204" width="14" style="770" customWidth="1"/>
    <col min="8205" max="8205" width="10.85546875" style="770" customWidth="1"/>
    <col min="8206" max="8206" width="11.5703125" style="770" customWidth="1"/>
    <col min="8207" max="8450" width="9.140625" style="770"/>
    <col min="8451" max="8451" width="7.42578125" style="770" customWidth="1"/>
    <col min="8452" max="8452" width="17.140625" style="770" customWidth="1"/>
    <col min="8453" max="8453" width="11" style="770" customWidth="1"/>
    <col min="8454" max="8454" width="10" style="770" customWidth="1"/>
    <col min="8455" max="8455" width="11.85546875" style="770" customWidth="1"/>
    <col min="8456" max="8456" width="12.140625" style="770" customWidth="1"/>
    <col min="8457" max="8457" width="13.28515625" style="770" customWidth="1"/>
    <col min="8458" max="8458" width="14.5703125" style="770" customWidth="1"/>
    <col min="8459" max="8459" width="12.7109375" style="770" customWidth="1"/>
    <col min="8460" max="8460" width="14" style="770" customWidth="1"/>
    <col min="8461" max="8461" width="10.85546875" style="770" customWidth="1"/>
    <col min="8462" max="8462" width="11.5703125" style="770" customWidth="1"/>
    <col min="8463" max="8706" width="9.140625" style="770"/>
    <col min="8707" max="8707" width="7.42578125" style="770" customWidth="1"/>
    <col min="8708" max="8708" width="17.140625" style="770" customWidth="1"/>
    <col min="8709" max="8709" width="11" style="770" customWidth="1"/>
    <col min="8710" max="8710" width="10" style="770" customWidth="1"/>
    <col min="8711" max="8711" width="11.85546875" style="770" customWidth="1"/>
    <col min="8712" max="8712" width="12.140625" style="770" customWidth="1"/>
    <col min="8713" max="8713" width="13.28515625" style="770" customWidth="1"/>
    <col min="8714" max="8714" width="14.5703125" style="770" customWidth="1"/>
    <col min="8715" max="8715" width="12.7109375" style="770" customWidth="1"/>
    <col min="8716" max="8716" width="14" style="770" customWidth="1"/>
    <col min="8717" max="8717" width="10.85546875" style="770" customWidth="1"/>
    <col min="8718" max="8718" width="11.5703125" style="770" customWidth="1"/>
    <col min="8719" max="8962" width="9.140625" style="770"/>
    <col min="8963" max="8963" width="7.42578125" style="770" customWidth="1"/>
    <col min="8964" max="8964" width="17.140625" style="770" customWidth="1"/>
    <col min="8965" max="8965" width="11" style="770" customWidth="1"/>
    <col min="8966" max="8966" width="10" style="770" customWidth="1"/>
    <col min="8967" max="8967" width="11.85546875" style="770" customWidth="1"/>
    <col min="8968" max="8968" width="12.140625" style="770" customWidth="1"/>
    <col min="8969" max="8969" width="13.28515625" style="770" customWidth="1"/>
    <col min="8970" max="8970" width="14.5703125" style="770" customWidth="1"/>
    <col min="8971" max="8971" width="12.7109375" style="770" customWidth="1"/>
    <col min="8972" max="8972" width="14" style="770" customWidth="1"/>
    <col min="8973" max="8973" width="10.85546875" style="770" customWidth="1"/>
    <col min="8974" max="8974" width="11.5703125" style="770" customWidth="1"/>
    <col min="8975" max="9218" width="9.140625" style="770"/>
    <col min="9219" max="9219" width="7.42578125" style="770" customWidth="1"/>
    <col min="9220" max="9220" width="17.140625" style="770" customWidth="1"/>
    <col min="9221" max="9221" width="11" style="770" customWidth="1"/>
    <col min="9222" max="9222" width="10" style="770" customWidth="1"/>
    <col min="9223" max="9223" width="11.85546875" style="770" customWidth="1"/>
    <col min="9224" max="9224" width="12.140625" style="770" customWidth="1"/>
    <col min="9225" max="9225" width="13.28515625" style="770" customWidth="1"/>
    <col min="9226" max="9226" width="14.5703125" style="770" customWidth="1"/>
    <col min="9227" max="9227" width="12.7109375" style="770" customWidth="1"/>
    <col min="9228" max="9228" width="14" style="770" customWidth="1"/>
    <col min="9229" max="9229" width="10.85546875" style="770" customWidth="1"/>
    <col min="9230" max="9230" width="11.5703125" style="770" customWidth="1"/>
    <col min="9231" max="9474" width="9.140625" style="770"/>
    <col min="9475" max="9475" width="7.42578125" style="770" customWidth="1"/>
    <col min="9476" max="9476" width="17.140625" style="770" customWidth="1"/>
    <col min="9477" max="9477" width="11" style="770" customWidth="1"/>
    <col min="9478" max="9478" width="10" style="770" customWidth="1"/>
    <col min="9479" max="9479" width="11.85546875" style="770" customWidth="1"/>
    <col min="9480" max="9480" width="12.140625" style="770" customWidth="1"/>
    <col min="9481" max="9481" width="13.28515625" style="770" customWidth="1"/>
    <col min="9482" max="9482" width="14.5703125" style="770" customWidth="1"/>
    <col min="9483" max="9483" width="12.7109375" style="770" customWidth="1"/>
    <col min="9484" max="9484" width="14" style="770" customWidth="1"/>
    <col min="9485" max="9485" width="10.85546875" style="770" customWidth="1"/>
    <col min="9486" max="9486" width="11.5703125" style="770" customWidth="1"/>
    <col min="9487" max="9730" width="9.140625" style="770"/>
    <col min="9731" max="9731" width="7.42578125" style="770" customWidth="1"/>
    <col min="9732" max="9732" width="17.140625" style="770" customWidth="1"/>
    <col min="9733" max="9733" width="11" style="770" customWidth="1"/>
    <col min="9734" max="9734" width="10" style="770" customWidth="1"/>
    <col min="9735" max="9735" width="11.85546875" style="770" customWidth="1"/>
    <col min="9736" max="9736" width="12.140625" style="770" customWidth="1"/>
    <col min="9737" max="9737" width="13.28515625" style="770" customWidth="1"/>
    <col min="9738" max="9738" width="14.5703125" style="770" customWidth="1"/>
    <col min="9739" max="9739" width="12.7109375" style="770" customWidth="1"/>
    <col min="9740" max="9740" width="14" style="770" customWidth="1"/>
    <col min="9741" max="9741" width="10.85546875" style="770" customWidth="1"/>
    <col min="9742" max="9742" width="11.5703125" style="770" customWidth="1"/>
    <col min="9743" max="9986" width="9.140625" style="770"/>
    <col min="9987" max="9987" width="7.42578125" style="770" customWidth="1"/>
    <col min="9988" max="9988" width="17.140625" style="770" customWidth="1"/>
    <col min="9989" max="9989" width="11" style="770" customWidth="1"/>
    <col min="9990" max="9990" width="10" style="770" customWidth="1"/>
    <col min="9991" max="9991" width="11.85546875" style="770" customWidth="1"/>
    <col min="9992" max="9992" width="12.140625" style="770" customWidth="1"/>
    <col min="9993" max="9993" width="13.28515625" style="770" customWidth="1"/>
    <col min="9994" max="9994" width="14.5703125" style="770" customWidth="1"/>
    <col min="9995" max="9995" width="12.7109375" style="770" customWidth="1"/>
    <col min="9996" max="9996" width="14" style="770" customWidth="1"/>
    <col min="9997" max="9997" width="10.85546875" style="770" customWidth="1"/>
    <col min="9998" max="9998" width="11.5703125" style="770" customWidth="1"/>
    <col min="9999" max="10242" width="9.140625" style="770"/>
    <col min="10243" max="10243" width="7.42578125" style="770" customWidth="1"/>
    <col min="10244" max="10244" width="17.140625" style="770" customWidth="1"/>
    <col min="10245" max="10245" width="11" style="770" customWidth="1"/>
    <col min="10246" max="10246" width="10" style="770" customWidth="1"/>
    <col min="10247" max="10247" width="11.85546875" style="770" customWidth="1"/>
    <col min="10248" max="10248" width="12.140625" style="770" customWidth="1"/>
    <col min="10249" max="10249" width="13.28515625" style="770" customWidth="1"/>
    <col min="10250" max="10250" width="14.5703125" style="770" customWidth="1"/>
    <col min="10251" max="10251" width="12.7109375" style="770" customWidth="1"/>
    <col min="10252" max="10252" width="14" style="770" customWidth="1"/>
    <col min="10253" max="10253" width="10.85546875" style="770" customWidth="1"/>
    <col min="10254" max="10254" width="11.5703125" style="770" customWidth="1"/>
    <col min="10255" max="10498" width="9.140625" style="770"/>
    <col min="10499" max="10499" width="7.42578125" style="770" customWidth="1"/>
    <col min="10500" max="10500" width="17.140625" style="770" customWidth="1"/>
    <col min="10501" max="10501" width="11" style="770" customWidth="1"/>
    <col min="10502" max="10502" width="10" style="770" customWidth="1"/>
    <col min="10503" max="10503" width="11.85546875" style="770" customWidth="1"/>
    <col min="10504" max="10504" width="12.140625" style="770" customWidth="1"/>
    <col min="10505" max="10505" width="13.28515625" style="770" customWidth="1"/>
    <col min="10506" max="10506" width="14.5703125" style="770" customWidth="1"/>
    <col min="10507" max="10507" width="12.7109375" style="770" customWidth="1"/>
    <col min="10508" max="10508" width="14" style="770" customWidth="1"/>
    <col min="10509" max="10509" width="10.85546875" style="770" customWidth="1"/>
    <col min="10510" max="10510" width="11.5703125" style="770" customWidth="1"/>
    <col min="10511" max="10754" width="9.140625" style="770"/>
    <col min="10755" max="10755" width="7.42578125" style="770" customWidth="1"/>
    <col min="10756" max="10756" width="17.140625" style="770" customWidth="1"/>
    <col min="10757" max="10757" width="11" style="770" customWidth="1"/>
    <col min="10758" max="10758" width="10" style="770" customWidth="1"/>
    <col min="10759" max="10759" width="11.85546875" style="770" customWidth="1"/>
    <col min="10760" max="10760" width="12.140625" style="770" customWidth="1"/>
    <col min="10761" max="10761" width="13.28515625" style="770" customWidth="1"/>
    <col min="10762" max="10762" width="14.5703125" style="770" customWidth="1"/>
    <col min="10763" max="10763" width="12.7109375" style="770" customWidth="1"/>
    <col min="10764" max="10764" width="14" style="770" customWidth="1"/>
    <col min="10765" max="10765" width="10.85546875" style="770" customWidth="1"/>
    <col min="10766" max="10766" width="11.5703125" style="770" customWidth="1"/>
    <col min="10767" max="11010" width="9.140625" style="770"/>
    <col min="11011" max="11011" width="7.42578125" style="770" customWidth="1"/>
    <col min="11012" max="11012" width="17.140625" style="770" customWidth="1"/>
    <col min="11013" max="11013" width="11" style="770" customWidth="1"/>
    <col min="11014" max="11014" width="10" style="770" customWidth="1"/>
    <col min="11015" max="11015" width="11.85546875" style="770" customWidth="1"/>
    <col min="11016" max="11016" width="12.140625" style="770" customWidth="1"/>
    <col min="11017" max="11017" width="13.28515625" style="770" customWidth="1"/>
    <col min="11018" max="11018" width="14.5703125" style="770" customWidth="1"/>
    <col min="11019" max="11019" width="12.7109375" style="770" customWidth="1"/>
    <col min="11020" max="11020" width="14" style="770" customWidth="1"/>
    <col min="11021" max="11021" width="10.85546875" style="770" customWidth="1"/>
    <col min="11022" max="11022" width="11.5703125" style="770" customWidth="1"/>
    <col min="11023" max="11266" width="9.140625" style="770"/>
    <col min="11267" max="11267" width="7.42578125" style="770" customWidth="1"/>
    <col min="11268" max="11268" width="17.140625" style="770" customWidth="1"/>
    <col min="11269" max="11269" width="11" style="770" customWidth="1"/>
    <col min="11270" max="11270" width="10" style="770" customWidth="1"/>
    <col min="11271" max="11271" width="11.85546875" style="770" customWidth="1"/>
    <col min="11272" max="11272" width="12.140625" style="770" customWidth="1"/>
    <col min="11273" max="11273" width="13.28515625" style="770" customWidth="1"/>
    <col min="11274" max="11274" width="14.5703125" style="770" customWidth="1"/>
    <col min="11275" max="11275" width="12.7109375" style="770" customWidth="1"/>
    <col min="11276" max="11276" width="14" style="770" customWidth="1"/>
    <col min="11277" max="11277" width="10.85546875" style="770" customWidth="1"/>
    <col min="11278" max="11278" width="11.5703125" style="770" customWidth="1"/>
    <col min="11279" max="11522" width="9.140625" style="770"/>
    <col min="11523" max="11523" width="7.42578125" style="770" customWidth="1"/>
    <col min="11524" max="11524" width="17.140625" style="770" customWidth="1"/>
    <col min="11525" max="11525" width="11" style="770" customWidth="1"/>
    <col min="11526" max="11526" width="10" style="770" customWidth="1"/>
    <col min="11527" max="11527" width="11.85546875" style="770" customWidth="1"/>
    <col min="11528" max="11528" width="12.140625" style="770" customWidth="1"/>
    <col min="11529" max="11529" width="13.28515625" style="770" customWidth="1"/>
    <col min="11530" max="11530" width="14.5703125" style="770" customWidth="1"/>
    <col min="11531" max="11531" width="12.7109375" style="770" customWidth="1"/>
    <col min="11532" max="11532" width="14" style="770" customWidth="1"/>
    <col min="11533" max="11533" width="10.85546875" style="770" customWidth="1"/>
    <col min="11534" max="11534" width="11.5703125" style="770" customWidth="1"/>
    <col min="11535" max="11778" width="9.140625" style="770"/>
    <col min="11779" max="11779" width="7.42578125" style="770" customWidth="1"/>
    <col min="11780" max="11780" width="17.140625" style="770" customWidth="1"/>
    <col min="11781" max="11781" width="11" style="770" customWidth="1"/>
    <col min="11782" max="11782" width="10" style="770" customWidth="1"/>
    <col min="11783" max="11783" width="11.85546875" style="770" customWidth="1"/>
    <col min="11784" max="11784" width="12.140625" style="770" customWidth="1"/>
    <col min="11785" max="11785" width="13.28515625" style="770" customWidth="1"/>
    <col min="11786" max="11786" width="14.5703125" style="770" customWidth="1"/>
    <col min="11787" max="11787" width="12.7109375" style="770" customWidth="1"/>
    <col min="11788" max="11788" width="14" style="770" customWidth="1"/>
    <col min="11789" max="11789" width="10.85546875" style="770" customWidth="1"/>
    <col min="11790" max="11790" width="11.5703125" style="770" customWidth="1"/>
    <col min="11791" max="12034" width="9.140625" style="770"/>
    <col min="12035" max="12035" width="7.42578125" style="770" customWidth="1"/>
    <col min="12036" max="12036" width="17.140625" style="770" customWidth="1"/>
    <col min="12037" max="12037" width="11" style="770" customWidth="1"/>
    <col min="12038" max="12038" width="10" style="770" customWidth="1"/>
    <col min="12039" max="12039" width="11.85546875" style="770" customWidth="1"/>
    <col min="12040" max="12040" width="12.140625" style="770" customWidth="1"/>
    <col min="12041" max="12041" width="13.28515625" style="770" customWidth="1"/>
    <col min="12042" max="12042" width="14.5703125" style="770" customWidth="1"/>
    <col min="12043" max="12043" width="12.7109375" style="770" customWidth="1"/>
    <col min="12044" max="12044" width="14" style="770" customWidth="1"/>
    <col min="12045" max="12045" width="10.85546875" style="770" customWidth="1"/>
    <col min="12046" max="12046" width="11.5703125" style="770" customWidth="1"/>
    <col min="12047" max="12290" width="9.140625" style="770"/>
    <col min="12291" max="12291" width="7.42578125" style="770" customWidth="1"/>
    <col min="12292" max="12292" width="17.140625" style="770" customWidth="1"/>
    <col min="12293" max="12293" width="11" style="770" customWidth="1"/>
    <col min="12294" max="12294" width="10" style="770" customWidth="1"/>
    <col min="12295" max="12295" width="11.85546875" style="770" customWidth="1"/>
    <col min="12296" max="12296" width="12.140625" style="770" customWidth="1"/>
    <col min="12297" max="12297" width="13.28515625" style="770" customWidth="1"/>
    <col min="12298" max="12298" width="14.5703125" style="770" customWidth="1"/>
    <col min="12299" max="12299" width="12.7109375" style="770" customWidth="1"/>
    <col min="12300" max="12300" width="14" style="770" customWidth="1"/>
    <col min="12301" max="12301" width="10.85546875" style="770" customWidth="1"/>
    <col min="12302" max="12302" width="11.5703125" style="770" customWidth="1"/>
    <col min="12303" max="12546" width="9.140625" style="770"/>
    <col min="12547" max="12547" width="7.42578125" style="770" customWidth="1"/>
    <col min="12548" max="12548" width="17.140625" style="770" customWidth="1"/>
    <col min="12549" max="12549" width="11" style="770" customWidth="1"/>
    <col min="12550" max="12550" width="10" style="770" customWidth="1"/>
    <col min="12551" max="12551" width="11.85546875" style="770" customWidth="1"/>
    <col min="12552" max="12552" width="12.140625" style="770" customWidth="1"/>
    <col min="12553" max="12553" width="13.28515625" style="770" customWidth="1"/>
    <col min="12554" max="12554" width="14.5703125" style="770" customWidth="1"/>
    <col min="12555" max="12555" width="12.7109375" style="770" customWidth="1"/>
    <col min="12556" max="12556" width="14" style="770" customWidth="1"/>
    <col min="12557" max="12557" width="10.85546875" style="770" customWidth="1"/>
    <col min="12558" max="12558" width="11.5703125" style="770" customWidth="1"/>
    <col min="12559" max="12802" width="9.140625" style="770"/>
    <col min="12803" max="12803" width="7.42578125" style="770" customWidth="1"/>
    <col min="12804" max="12804" width="17.140625" style="770" customWidth="1"/>
    <col min="12805" max="12805" width="11" style="770" customWidth="1"/>
    <col min="12806" max="12806" width="10" style="770" customWidth="1"/>
    <col min="12807" max="12807" width="11.85546875" style="770" customWidth="1"/>
    <col min="12808" max="12808" width="12.140625" style="770" customWidth="1"/>
    <col min="12809" max="12809" width="13.28515625" style="770" customWidth="1"/>
    <col min="12810" max="12810" width="14.5703125" style="770" customWidth="1"/>
    <col min="12811" max="12811" width="12.7109375" style="770" customWidth="1"/>
    <col min="12812" max="12812" width="14" style="770" customWidth="1"/>
    <col min="12813" max="12813" width="10.85546875" style="770" customWidth="1"/>
    <col min="12814" max="12814" width="11.5703125" style="770" customWidth="1"/>
    <col min="12815" max="13058" width="9.140625" style="770"/>
    <col min="13059" max="13059" width="7.42578125" style="770" customWidth="1"/>
    <col min="13060" max="13060" width="17.140625" style="770" customWidth="1"/>
    <col min="13061" max="13061" width="11" style="770" customWidth="1"/>
    <col min="13062" max="13062" width="10" style="770" customWidth="1"/>
    <col min="13063" max="13063" width="11.85546875" style="770" customWidth="1"/>
    <col min="13064" max="13064" width="12.140625" style="770" customWidth="1"/>
    <col min="13065" max="13065" width="13.28515625" style="770" customWidth="1"/>
    <col min="13066" max="13066" width="14.5703125" style="770" customWidth="1"/>
    <col min="13067" max="13067" width="12.7109375" style="770" customWidth="1"/>
    <col min="13068" max="13068" width="14" style="770" customWidth="1"/>
    <col min="13069" max="13069" width="10.85546875" style="770" customWidth="1"/>
    <col min="13070" max="13070" width="11.5703125" style="770" customWidth="1"/>
    <col min="13071" max="13314" width="9.140625" style="770"/>
    <col min="13315" max="13315" width="7.42578125" style="770" customWidth="1"/>
    <col min="13316" max="13316" width="17.140625" style="770" customWidth="1"/>
    <col min="13317" max="13317" width="11" style="770" customWidth="1"/>
    <col min="13318" max="13318" width="10" style="770" customWidth="1"/>
    <col min="13319" max="13319" width="11.85546875" style="770" customWidth="1"/>
    <col min="13320" max="13320" width="12.140625" style="770" customWidth="1"/>
    <col min="13321" max="13321" width="13.28515625" style="770" customWidth="1"/>
    <col min="13322" max="13322" width="14.5703125" style="770" customWidth="1"/>
    <col min="13323" max="13323" width="12.7109375" style="770" customWidth="1"/>
    <col min="13324" max="13324" width="14" style="770" customWidth="1"/>
    <col min="13325" max="13325" width="10.85546875" style="770" customWidth="1"/>
    <col min="13326" max="13326" width="11.5703125" style="770" customWidth="1"/>
    <col min="13327" max="13570" width="9.140625" style="770"/>
    <col min="13571" max="13571" width="7.42578125" style="770" customWidth="1"/>
    <col min="13572" max="13572" width="17.140625" style="770" customWidth="1"/>
    <col min="13573" max="13573" width="11" style="770" customWidth="1"/>
    <col min="13574" max="13574" width="10" style="770" customWidth="1"/>
    <col min="13575" max="13575" width="11.85546875" style="770" customWidth="1"/>
    <col min="13576" max="13576" width="12.140625" style="770" customWidth="1"/>
    <col min="13577" max="13577" width="13.28515625" style="770" customWidth="1"/>
    <col min="13578" max="13578" width="14.5703125" style="770" customWidth="1"/>
    <col min="13579" max="13579" width="12.7109375" style="770" customWidth="1"/>
    <col min="13580" max="13580" width="14" style="770" customWidth="1"/>
    <col min="13581" max="13581" width="10.85546875" style="770" customWidth="1"/>
    <col min="13582" max="13582" width="11.5703125" style="770" customWidth="1"/>
    <col min="13583" max="13826" width="9.140625" style="770"/>
    <col min="13827" max="13827" width="7.42578125" style="770" customWidth="1"/>
    <col min="13828" max="13828" width="17.140625" style="770" customWidth="1"/>
    <col min="13829" max="13829" width="11" style="770" customWidth="1"/>
    <col min="13830" max="13830" width="10" style="770" customWidth="1"/>
    <col min="13831" max="13831" width="11.85546875" style="770" customWidth="1"/>
    <col min="13832" max="13832" width="12.140625" style="770" customWidth="1"/>
    <col min="13833" max="13833" width="13.28515625" style="770" customWidth="1"/>
    <col min="13834" max="13834" width="14.5703125" style="770" customWidth="1"/>
    <col min="13835" max="13835" width="12.7109375" style="770" customWidth="1"/>
    <col min="13836" max="13836" width="14" style="770" customWidth="1"/>
    <col min="13837" max="13837" width="10.85546875" style="770" customWidth="1"/>
    <col min="13838" max="13838" width="11.5703125" style="770" customWidth="1"/>
    <col min="13839" max="14082" width="9.140625" style="770"/>
    <col min="14083" max="14083" width="7.42578125" style="770" customWidth="1"/>
    <col min="14084" max="14084" width="17.140625" style="770" customWidth="1"/>
    <col min="14085" max="14085" width="11" style="770" customWidth="1"/>
    <col min="14086" max="14086" width="10" style="770" customWidth="1"/>
    <col min="14087" max="14087" width="11.85546875" style="770" customWidth="1"/>
    <col min="14088" max="14088" width="12.140625" style="770" customWidth="1"/>
    <col min="14089" max="14089" width="13.28515625" style="770" customWidth="1"/>
    <col min="14090" max="14090" width="14.5703125" style="770" customWidth="1"/>
    <col min="14091" max="14091" width="12.7109375" style="770" customWidth="1"/>
    <col min="14092" max="14092" width="14" style="770" customWidth="1"/>
    <col min="14093" max="14093" width="10.85546875" style="770" customWidth="1"/>
    <col min="14094" max="14094" width="11.5703125" style="770" customWidth="1"/>
    <col min="14095" max="14338" width="9.140625" style="770"/>
    <col min="14339" max="14339" width="7.42578125" style="770" customWidth="1"/>
    <col min="14340" max="14340" width="17.140625" style="770" customWidth="1"/>
    <col min="14341" max="14341" width="11" style="770" customWidth="1"/>
    <col min="14342" max="14342" width="10" style="770" customWidth="1"/>
    <col min="14343" max="14343" width="11.85546875" style="770" customWidth="1"/>
    <col min="14344" max="14344" width="12.140625" style="770" customWidth="1"/>
    <col min="14345" max="14345" width="13.28515625" style="770" customWidth="1"/>
    <col min="14346" max="14346" width="14.5703125" style="770" customWidth="1"/>
    <col min="14347" max="14347" width="12.7109375" style="770" customWidth="1"/>
    <col min="14348" max="14348" width="14" style="770" customWidth="1"/>
    <col min="14349" max="14349" width="10.85546875" style="770" customWidth="1"/>
    <col min="14350" max="14350" width="11.5703125" style="770" customWidth="1"/>
    <col min="14351" max="14594" width="9.140625" style="770"/>
    <col min="14595" max="14595" width="7.42578125" style="770" customWidth="1"/>
    <col min="14596" max="14596" width="17.140625" style="770" customWidth="1"/>
    <col min="14597" max="14597" width="11" style="770" customWidth="1"/>
    <col min="14598" max="14598" width="10" style="770" customWidth="1"/>
    <col min="14599" max="14599" width="11.85546875" style="770" customWidth="1"/>
    <col min="14600" max="14600" width="12.140625" style="770" customWidth="1"/>
    <col min="14601" max="14601" width="13.28515625" style="770" customWidth="1"/>
    <col min="14602" max="14602" width="14.5703125" style="770" customWidth="1"/>
    <col min="14603" max="14603" width="12.7109375" style="770" customWidth="1"/>
    <col min="14604" max="14604" width="14" style="770" customWidth="1"/>
    <col min="14605" max="14605" width="10.85546875" style="770" customWidth="1"/>
    <col min="14606" max="14606" width="11.5703125" style="770" customWidth="1"/>
    <col min="14607" max="14850" width="9.140625" style="770"/>
    <col min="14851" max="14851" width="7.42578125" style="770" customWidth="1"/>
    <col min="14852" max="14852" width="17.140625" style="770" customWidth="1"/>
    <col min="14853" max="14853" width="11" style="770" customWidth="1"/>
    <col min="14854" max="14854" width="10" style="770" customWidth="1"/>
    <col min="14855" max="14855" width="11.85546875" style="770" customWidth="1"/>
    <col min="14856" max="14856" width="12.140625" style="770" customWidth="1"/>
    <col min="14857" max="14857" width="13.28515625" style="770" customWidth="1"/>
    <col min="14858" max="14858" width="14.5703125" style="770" customWidth="1"/>
    <col min="14859" max="14859" width="12.7109375" style="770" customWidth="1"/>
    <col min="14860" max="14860" width="14" style="770" customWidth="1"/>
    <col min="14861" max="14861" width="10.85546875" style="770" customWidth="1"/>
    <col min="14862" max="14862" width="11.5703125" style="770" customWidth="1"/>
    <col min="14863" max="15106" width="9.140625" style="770"/>
    <col min="15107" max="15107" width="7.42578125" style="770" customWidth="1"/>
    <col min="15108" max="15108" width="17.140625" style="770" customWidth="1"/>
    <col min="15109" max="15109" width="11" style="770" customWidth="1"/>
    <col min="15110" max="15110" width="10" style="770" customWidth="1"/>
    <col min="15111" max="15111" width="11.85546875" style="770" customWidth="1"/>
    <col min="15112" max="15112" width="12.140625" style="770" customWidth="1"/>
    <col min="15113" max="15113" width="13.28515625" style="770" customWidth="1"/>
    <col min="15114" max="15114" width="14.5703125" style="770" customWidth="1"/>
    <col min="15115" max="15115" width="12.7109375" style="770" customWidth="1"/>
    <col min="15116" max="15116" width="14" style="770" customWidth="1"/>
    <col min="15117" max="15117" width="10.85546875" style="770" customWidth="1"/>
    <col min="15118" max="15118" width="11.5703125" style="770" customWidth="1"/>
    <col min="15119" max="15362" width="9.140625" style="770"/>
    <col min="15363" max="15363" width="7.42578125" style="770" customWidth="1"/>
    <col min="15364" max="15364" width="17.140625" style="770" customWidth="1"/>
    <col min="15365" max="15365" width="11" style="770" customWidth="1"/>
    <col min="15366" max="15366" width="10" style="770" customWidth="1"/>
    <col min="15367" max="15367" width="11.85546875" style="770" customWidth="1"/>
    <col min="15368" max="15368" width="12.140625" style="770" customWidth="1"/>
    <col min="15369" max="15369" width="13.28515625" style="770" customWidth="1"/>
    <col min="15370" max="15370" width="14.5703125" style="770" customWidth="1"/>
    <col min="15371" max="15371" width="12.7109375" style="770" customWidth="1"/>
    <col min="15372" max="15372" width="14" style="770" customWidth="1"/>
    <col min="15373" max="15373" width="10.85546875" style="770" customWidth="1"/>
    <col min="15374" max="15374" width="11.5703125" style="770" customWidth="1"/>
    <col min="15375" max="15618" width="9.140625" style="770"/>
    <col min="15619" max="15619" width="7.42578125" style="770" customWidth="1"/>
    <col min="15620" max="15620" width="17.140625" style="770" customWidth="1"/>
    <col min="15621" max="15621" width="11" style="770" customWidth="1"/>
    <col min="15622" max="15622" width="10" style="770" customWidth="1"/>
    <col min="15623" max="15623" width="11.85546875" style="770" customWidth="1"/>
    <col min="15624" max="15624" width="12.140625" style="770" customWidth="1"/>
    <col min="15625" max="15625" width="13.28515625" style="770" customWidth="1"/>
    <col min="15626" max="15626" width="14.5703125" style="770" customWidth="1"/>
    <col min="15627" max="15627" width="12.7109375" style="770" customWidth="1"/>
    <col min="15628" max="15628" width="14" style="770" customWidth="1"/>
    <col min="15629" max="15629" width="10.85546875" style="770" customWidth="1"/>
    <col min="15630" max="15630" width="11.5703125" style="770" customWidth="1"/>
    <col min="15631" max="15874" width="9.140625" style="770"/>
    <col min="15875" max="15875" width="7.42578125" style="770" customWidth="1"/>
    <col min="15876" max="15876" width="17.140625" style="770" customWidth="1"/>
    <col min="15877" max="15877" width="11" style="770" customWidth="1"/>
    <col min="15878" max="15878" width="10" style="770" customWidth="1"/>
    <col min="15879" max="15879" width="11.85546875" style="770" customWidth="1"/>
    <col min="15880" max="15880" width="12.140625" style="770" customWidth="1"/>
    <col min="15881" max="15881" width="13.28515625" style="770" customWidth="1"/>
    <col min="15882" max="15882" width="14.5703125" style="770" customWidth="1"/>
    <col min="15883" max="15883" width="12.7109375" style="770" customWidth="1"/>
    <col min="15884" max="15884" width="14" style="770" customWidth="1"/>
    <col min="15885" max="15885" width="10.85546875" style="770" customWidth="1"/>
    <col min="15886" max="15886" width="11.5703125" style="770" customWidth="1"/>
    <col min="15887" max="16130" width="9.140625" style="770"/>
    <col min="16131" max="16131" width="7.42578125" style="770" customWidth="1"/>
    <col min="16132" max="16132" width="17.140625" style="770" customWidth="1"/>
    <col min="16133" max="16133" width="11" style="770" customWidth="1"/>
    <col min="16134" max="16134" width="10" style="770" customWidth="1"/>
    <col min="16135" max="16135" width="11.85546875" style="770" customWidth="1"/>
    <col min="16136" max="16136" width="12.140625" style="770" customWidth="1"/>
    <col min="16137" max="16137" width="13.28515625" style="770" customWidth="1"/>
    <col min="16138" max="16138" width="14.5703125" style="770" customWidth="1"/>
    <col min="16139" max="16139" width="12.7109375" style="770" customWidth="1"/>
    <col min="16140" max="16140" width="14" style="770" customWidth="1"/>
    <col min="16141" max="16141" width="10.85546875" style="770" customWidth="1"/>
    <col min="16142" max="16142" width="11.5703125" style="770" customWidth="1"/>
    <col min="16143" max="16384" width="9.140625" style="770"/>
  </cols>
  <sheetData>
    <row r="1" spans="1:20" s="66" customFormat="1">
      <c r="G1" s="1684"/>
      <c r="H1" s="1684"/>
      <c r="I1" s="1684"/>
      <c r="J1" s="1684"/>
      <c r="K1" s="1684"/>
      <c r="L1" s="287" t="s">
        <v>547</v>
      </c>
    </row>
    <row r="2" spans="1:20" s="66" customFormat="1" ht="15">
      <c r="A2" s="1685" t="s">
        <v>0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</row>
    <row r="3" spans="1:20" s="66" customFormat="1" ht="20.25">
      <c r="A3" s="1186" t="s">
        <v>507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</row>
    <row r="4" spans="1:20" s="66" customFormat="1" ht="14.25" customHeight="1"/>
    <row r="5" spans="1:20" ht="19.5" customHeight="1">
      <c r="A5" s="1686" t="s">
        <v>548</v>
      </c>
      <c r="B5" s="1686"/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</row>
    <row r="6" spans="1:20" ht="13.5" customHeight="1">
      <c r="A6" s="772"/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</row>
    <row r="7" spans="1:20">
      <c r="A7" s="1377" t="s">
        <v>495</v>
      </c>
      <c r="B7" s="1377"/>
      <c r="C7" s="1377"/>
      <c r="D7" s="1377"/>
      <c r="E7" s="1377"/>
      <c r="F7" s="1377"/>
      <c r="G7" s="442"/>
      <c r="H7" s="442"/>
      <c r="I7" s="442"/>
      <c r="J7" s="1411" t="s">
        <v>545</v>
      </c>
      <c r="K7" s="1411"/>
      <c r="L7" s="1411"/>
      <c r="M7" s="1411"/>
      <c r="N7" s="1411"/>
      <c r="O7" s="442"/>
      <c r="P7" s="442"/>
      <c r="Q7" s="442"/>
      <c r="R7" s="442"/>
      <c r="S7" s="442"/>
      <c r="T7" s="442"/>
    </row>
    <row r="8" spans="1:20" ht="18" customHeight="1">
      <c r="A8" s="1414" t="s">
        <v>1</v>
      </c>
      <c r="B8" s="1414" t="s">
        <v>541</v>
      </c>
      <c r="C8" s="759"/>
      <c r="D8" s="759"/>
      <c r="E8" s="1416" t="s">
        <v>435</v>
      </c>
      <c r="F8" s="1416"/>
      <c r="G8" s="1416" t="s">
        <v>76</v>
      </c>
      <c r="H8" s="1416"/>
      <c r="I8" s="1416" t="s">
        <v>436</v>
      </c>
      <c r="J8" s="1416"/>
      <c r="K8" s="1416" t="s">
        <v>77</v>
      </c>
      <c r="L8" s="1416"/>
      <c r="M8" s="1416" t="s">
        <v>78</v>
      </c>
      <c r="N8" s="1416"/>
      <c r="O8" s="761" t="s">
        <v>554</v>
      </c>
      <c r="P8" s="761" t="s">
        <v>550</v>
      </c>
      <c r="Q8" s="761" t="s">
        <v>551</v>
      </c>
      <c r="R8" s="761" t="s">
        <v>553</v>
      </c>
      <c r="S8" s="1416" t="s">
        <v>549</v>
      </c>
      <c r="T8" s="1416"/>
    </row>
    <row r="9" spans="1:20" ht="44.25" customHeight="1">
      <c r="A9" s="1415"/>
      <c r="B9" s="1415"/>
      <c r="C9" s="760" t="s">
        <v>583</v>
      </c>
      <c r="D9" s="760" t="s">
        <v>584</v>
      </c>
      <c r="E9" s="362" t="s">
        <v>437</v>
      </c>
      <c r="F9" s="362" t="s">
        <v>438</v>
      </c>
      <c r="G9" s="362" t="s">
        <v>439</v>
      </c>
      <c r="H9" s="362" t="s">
        <v>440</v>
      </c>
      <c r="I9" s="362" t="s">
        <v>439</v>
      </c>
      <c r="J9" s="362" t="s">
        <v>440</v>
      </c>
      <c r="K9" s="362" t="s">
        <v>437</v>
      </c>
      <c r="L9" s="362" t="s">
        <v>438</v>
      </c>
      <c r="M9" s="362" t="s">
        <v>437</v>
      </c>
      <c r="N9" s="362" t="s">
        <v>438</v>
      </c>
      <c r="O9" s="362" t="s">
        <v>65</v>
      </c>
      <c r="P9" s="362" t="s">
        <v>65</v>
      </c>
      <c r="Q9" s="362" t="s">
        <v>552</v>
      </c>
      <c r="R9" s="362"/>
      <c r="S9" s="362" t="s">
        <v>437</v>
      </c>
      <c r="T9" s="362" t="s">
        <v>438</v>
      </c>
    </row>
    <row r="10" spans="1:20">
      <c r="A10" s="362">
        <v>1</v>
      </c>
      <c r="B10" s="362">
        <v>2</v>
      </c>
      <c r="C10" s="362"/>
      <c r="D10" s="362"/>
      <c r="E10" s="362">
        <v>3</v>
      </c>
      <c r="F10" s="362">
        <v>4</v>
      </c>
      <c r="G10" s="362">
        <v>5</v>
      </c>
      <c r="H10" s="362">
        <v>6</v>
      </c>
      <c r="I10" s="362">
        <v>7</v>
      </c>
      <c r="J10" s="362">
        <v>8</v>
      </c>
      <c r="K10" s="362">
        <v>9</v>
      </c>
      <c r="L10" s="362">
        <v>10</v>
      </c>
      <c r="M10" s="362">
        <v>11</v>
      </c>
      <c r="N10" s="362">
        <v>12</v>
      </c>
      <c r="O10" s="364"/>
      <c r="P10" s="364"/>
      <c r="Q10" s="364"/>
      <c r="R10" s="364"/>
      <c r="S10" s="442"/>
      <c r="T10" s="442"/>
    </row>
    <row r="11" spans="1:20" s="363" customFormat="1">
      <c r="A11" s="771">
        <v>1</v>
      </c>
      <c r="B11" s="895" t="s">
        <v>444</v>
      </c>
      <c r="C11" s="895">
        <v>0</v>
      </c>
      <c r="D11" s="895">
        <v>0</v>
      </c>
      <c r="E11" s="444">
        <v>0</v>
      </c>
      <c r="F11" s="444">
        <v>0</v>
      </c>
      <c r="G11" s="444">
        <f>C11*40*6.18/100000</f>
        <v>0</v>
      </c>
      <c r="H11" s="444">
        <f>D11*39*6.18/100000</f>
        <v>0</v>
      </c>
      <c r="I11" s="444">
        <v>0</v>
      </c>
      <c r="J11" s="444">
        <v>0</v>
      </c>
      <c r="K11" s="444">
        <f>E11*750/100000</f>
        <v>0</v>
      </c>
      <c r="L11" s="444">
        <f>F11*750/100000</f>
        <v>0</v>
      </c>
      <c r="M11" s="444">
        <f>(G11+I11+K11)*1.6/100</f>
        <v>0</v>
      </c>
      <c r="N11" s="444">
        <f>M11*90/100</f>
        <v>0</v>
      </c>
      <c r="O11" s="365">
        <f>F11*2200/100000</f>
        <v>0</v>
      </c>
      <c r="P11" s="365">
        <f>H11*60/100</f>
        <v>0</v>
      </c>
      <c r="Q11" s="365">
        <f>J11*60/100</f>
        <v>0</v>
      </c>
      <c r="R11" s="365">
        <f>O11+P11+Q11+L11</f>
        <v>0</v>
      </c>
      <c r="S11" s="442">
        <f>R11*1.8/100</f>
        <v>0</v>
      </c>
      <c r="T11" s="442"/>
    </row>
    <row r="12" spans="1:20" s="363" customFormat="1">
      <c r="A12" s="771">
        <v>2</v>
      </c>
      <c r="B12" s="895" t="s">
        <v>445</v>
      </c>
      <c r="C12" s="895">
        <v>0</v>
      </c>
      <c r="D12" s="895">
        <v>0</v>
      </c>
      <c r="E12" s="444">
        <v>0</v>
      </c>
      <c r="F12" s="444">
        <v>0</v>
      </c>
      <c r="G12" s="444">
        <f t="shared" ref="G12:G61" si="0">C12*40*6.18/100000</f>
        <v>0</v>
      </c>
      <c r="H12" s="444">
        <f t="shared" ref="H12:H61" si="1">D12*39*6.18/100000</f>
        <v>0</v>
      </c>
      <c r="I12" s="444">
        <v>0</v>
      </c>
      <c r="J12" s="444">
        <v>0</v>
      </c>
      <c r="K12" s="444">
        <f t="shared" ref="K12:L61" si="2">E12*750/100000</f>
        <v>0</v>
      </c>
      <c r="L12" s="444">
        <f t="shared" si="2"/>
        <v>0</v>
      </c>
      <c r="M12" s="444">
        <f t="shared" ref="M12:M61" si="3">(G12+I12+K12)*1.6/100</f>
        <v>0</v>
      </c>
      <c r="N12" s="444">
        <f t="shared" ref="N12:N61" si="4">M12*90/100</f>
        <v>0</v>
      </c>
      <c r="O12" s="365">
        <f t="shared" ref="O12:O61" si="5">F12*2200/100000</f>
        <v>0</v>
      </c>
      <c r="P12" s="365">
        <f t="shared" ref="P12:P61" si="6">H12*60/100</f>
        <v>0</v>
      </c>
      <c r="Q12" s="365">
        <f t="shared" ref="Q12:Q61" si="7">J12*60/100</f>
        <v>0</v>
      </c>
      <c r="R12" s="365">
        <f t="shared" ref="R12:R61" si="8">O12+P12+Q12+L12</f>
        <v>0</v>
      </c>
      <c r="S12" s="442">
        <f t="shared" ref="S12:S61" si="9">R12*1.8/100</f>
        <v>0</v>
      </c>
      <c r="T12" s="442"/>
    </row>
    <row r="13" spans="1:20" s="363" customFormat="1">
      <c r="A13" s="771">
        <v>3</v>
      </c>
      <c r="B13" s="895" t="s">
        <v>497</v>
      </c>
      <c r="C13" s="895">
        <v>0</v>
      </c>
      <c r="D13" s="895">
        <v>0</v>
      </c>
      <c r="E13" s="444">
        <v>0</v>
      </c>
      <c r="F13" s="444">
        <v>0</v>
      </c>
      <c r="G13" s="444">
        <f t="shared" si="0"/>
        <v>0</v>
      </c>
      <c r="H13" s="444">
        <f t="shared" si="1"/>
        <v>0</v>
      </c>
      <c r="I13" s="444">
        <v>0</v>
      </c>
      <c r="J13" s="444">
        <v>0</v>
      </c>
      <c r="K13" s="444">
        <f t="shared" si="2"/>
        <v>0</v>
      </c>
      <c r="L13" s="444">
        <f t="shared" si="2"/>
        <v>0</v>
      </c>
      <c r="M13" s="444">
        <f t="shared" si="3"/>
        <v>0</v>
      </c>
      <c r="N13" s="444">
        <f t="shared" si="4"/>
        <v>0</v>
      </c>
      <c r="O13" s="365">
        <f t="shared" si="5"/>
        <v>0</v>
      </c>
      <c r="P13" s="365">
        <f t="shared" si="6"/>
        <v>0</v>
      </c>
      <c r="Q13" s="365">
        <f t="shared" si="7"/>
        <v>0</v>
      </c>
      <c r="R13" s="365">
        <f t="shared" si="8"/>
        <v>0</v>
      </c>
      <c r="S13" s="442">
        <f t="shared" si="9"/>
        <v>0</v>
      </c>
      <c r="T13" s="442"/>
    </row>
    <row r="14" spans="1:20" s="363" customFormat="1">
      <c r="A14" s="771">
        <v>4</v>
      </c>
      <c r="B14" s="895" t="s">
        <v>447</v>
      </c>
      <c r="C14" s="895">
        <v>23983</v>
      </c>
      <c r="D14" s="895">
        <v>21585</v>
      </c>
      <c r="E14" s="444">
        <v>143.898</v>
      </c>
      <c r="F14" s="444">
        <v>126.27225</v>
      </c>
      <c r="G14" s="444">
        <f t="shared" si="0"/>
        <v>59.285975999999998</v>
      </c>
      <c r="H14" s="444">
        <f t="shared" si="1"/>
        <v>52.024166999999998</v>
      </c>
      <c r="I14" s="444">
        <v>7.19</v>
      </c>
      <c r="J14" s="444">
        <v>6.48</v>
      </c>
      <c r="K14" s="444">
        <f t="shared" si="2"/>
        <v>1.0792349999999999</v>
      </c>
      <c r="L14" s="444">
        <f t="shared" si="2"/>
        <v>0.94704187500000003</v>
      </c>
      <c r="M14" s="444">
        <f t="shared" si="3"/>
        <v>1.0808833760000001</v>
      </c>
      <c r="N14" s="444">
        <f t="shared" si="4"/>
        <v>0.97279503840000003</v>
      </c>
      <c r="O14" s="365">
        <f t="shared" si="5"/>
        <v>2.7779895000000003</v>
      </c>
      <c r="P14" s="365">
        <f t="shared" si="6"/>
        <v>31.214500199999996</v>
      </c>
      <c r="Q14" s="365">
        <f t="shared" si="7"/>
        <v>3.8879999999999999</v>
      </c>
      <c r="R14" s="365">
        <f t="shared" si="8"/>
        <v>38.827531574999995</v>
      </c>
      <c r="S14" s="442">
        <f t="shared" si="9"/>
        <v>0.69889556834999988</v>
      </c>
      <c r="T14" s="442"/>
    </row>
    <row r="15" spans="1:20" s="363" customFormat="1">
      <c r="A15" s="771">
        <v>5</v>
      </c>
      <c r="B15" s="895" t="s">
        <v>448</v>
      </c>
      <c r="C15" s="895">
        <v>0</v>
      </c>
      <c r="D15" s="895">
        <v>0</v>
      </c>
      <c r="E15" s="444">
        <v>0</v>
      </c>
      <c r="F15" s="444">
        <v>0</v>
      </c>
      <c r="G15" s="444">
        <f t="shared" si="0"/>
        <v>0</v>
      </c>
      <c r="H15" s="444">
        <f t="shared" si="1"/>
        <v>0</v>
      </c>
      <c r="I15" s="444">
        <v>0</v>
      </c>
      <c r="J15" s="444">
        <v>0</v>
      </c>
      <c r="K15" s="444">
        <f t="shared" si="2"/>
        <v>0</v>
      </c>
      <c r="L15" s="444">
        <f t="shared" si="2"/>
        <v>0</v>
      </c>
      <c r="M15" s="444">
        <f t="shared" si="3"/>
        <v>0</v>
      </c>
      <c r="N15" s="444">
        <f t="shared" si="4"/>
        <v>0</v>
      </c>
      <c r="O15" s="365">
        <f t="shared" si="5"/>
        <v>0</v>
      </c>
      <c r="P15" s="365">
        <f t="shared" si="6"/>
        <v>0</v>
      </c>
      <c r="Q15" s="365">
        <f t="shared" si="7"/>
        <v>0</v>
      </c>
      <c r="R15" s="365">
        <f t="shared" si="8"/>
        <v>0</v>
      </c>
      <c r="S15" s="442">
        <f t="shared" si="9"/>
        <v>0</v>
      </c>
      <c r="T15" s="442"/>
    </row>
    <row r="16" spans="1:20" s="363" customFormat="1">
      <c r="A16" s="771">
        <v>6</v>
      </c>
      <c r="B16" s="895" t="s">
        <v>449</v>
      </c>
      <c r="C16" s="895">
        <v>0</v>
      </c>
      <c r="D16" s="895">
        <v>0</v>
      </c>
      <c r="E16" s="444">
        <v>0</v>
      </c>
      <c r="F16" s="444">
        <v>0</v>
      </c>
      <c r="G16" s="444">
        <f t="shared" si="0"/>
        <v>0</v>
      </c>
      <c r="H16" s="444">
        <f t="shared" si="1"/>
        <v>0</v>
      </c>
      <c r="I16" s="444">
        <v>0</v>
      </c>
      <c r="J16" s="444">
        <v>0</v>
      </c>
      <c r="K16" s="444">
        <f t="shared" si="2"/>
        <v>0</v>
      </c>
      <c r="L16" s="444">
        <f t="shared" si="2"/>
        <v>0</v>
      </c>
      <c r="M16" s="444">
        <f t="shared" si="3"/>
        <v>0</v>
      </c>
      <c r="N16" s="444">
        <f t="shared" si="4"/>
        <v>0</v>
      </c>
      <c r="O16" s="365">
        <f t="shared" si="5"/>
        <v>0</v>
      </c>
      <c r="P16" s="365">
        <f t="shared" si="6"/>
        <v>0</v>
      </c>
      <c r="Q16" s="365">
        <f t="shared" si="7"/>
        <v>0</v>
      </c>
      <c r="R16" s="365">
        <f t="shared" si="8"/>
        <v>0</v>
      </c>
      <c r="S16" s="442">
        <f t="shared" si="9"/>
        <v>0</v>
      </c>
      <c r="T16" s="442"/>
    </row>
    <row r="17" spans="1:20" s="363" customFormat="1">
      <c r="A17" s="771">
        <v>7</v>
      </c>
      <c r="B17" s="895" t="s">
        <v>450</v>
      </c>
      <c r="C17" s="895">
        <v>0</v>
      </c>
      <c r="D17" s="895">
        <v>0</v>
      </c>
      <c r="E17" s="444">
        <v>0</v>
      </c>
      <c r="F17" s="444">
        <v>0</v>
      </c>
      <c r="G17" s="444">
        <f t="shared" si="0"/>
        <v>0</v>
      </c>
      <c r="H17" s="444">
        <f t="shared" si="1"/>
        <v>0</v>
      </c>
      <c r="I17" s="444">
        <v>0</v>
      </c>
      <c r="J17" s="444">
        <v>0</v>
      </c>
      <c r="K17" s="444">
        <f t="shared" si="2"/>
        <v>0</v>
      </c>
      <c r="L17" s="444">
        <f t="shared" si="2"/>
        <v>0</v>
      </c>
      <c r="M17" s="444">
        <f t="shared" si="3"/>
        <v>0</v>
      </c>
      <c r="N17" s="444">
        <f t="shared" si="4"/>
        <v>0</v>
      </c>
      <c r="O17" s="365">
        <f t="shared" si="5"/>
        <v>0</v>
      </c>
      <c r="P17" s="365">
        <f t="shared" si="6"/>
        <v>0</v>
      </c>
      <c r="Q17" s="365">
        <f t="shared" si="7"/>
        <v>0</v>
      </c>
      <c r="R17" s="365">
        <f t="shared" si="8"/>
        <v>0</v>
      </c>
      <c r="S17" s="442">
        <f t="shared" si="9"/>
        <v>0</v>
      </c>
      <c r="T17" s="442"/>
    </row>
    <row r="18" spans="1:20" s="363" customFormat="1">
      <c r="A18" s="771">
        <v>8</v>
      </c>
      <c r="B18" s="895" t="s">
        <v>451</v>
      </c>
      <c r="C18" s="895">
        <v>31589</v>
      </c>
      <c r="D18" s="895">
        <v>12636</v>
      </c>
      <c r="E18" s="444">
        <v>189.53399999999996</v>
      </c>
      <c r="F18" s="444">
        <v>73.920599999999993</v>
      </c>
      <c r="G18" s="444">
        <f t="shared" si="0"/>
        <v>78.088008000000002</v>
      </c>
      <c r="H18" s="444">
        <f t="shared" si="1"/>
        <v>30.455287199999997</v>
      </c>
      <c r="I18" s="444">
        <v>9.48</v>
      </c>
      <c r="J18" s="444">
        <v>3.79</v>
      </c>
      <c r="K18" s="444">
        <f t="shared" si="2"/>
        <v>1.4215049999999998</v>
      </c>
      <c r="L18" s="444">
        <f t="shared" si="2"/>
        <v>0.55440449999999997</v>
      </c>
      <c r="M18" s="444">
        <f t="shared" si="3"/>
        <v>1.4238322080000001</v>
      </c>
      <c r="N18" s="444">
        <f t="shared" si="4"/>
        <v>1.2814489872000001</v>
      </c>
      <c r="O18" s="365">
        <f t="shared" si="5"/>
        <v>1.6262531999999998</v>
      </c>
      <c r="P18" s="365">
        <f t="shared" si="6"/>
        <v>18.27317232</v>
      </c>
      <c r="Q18" s="365">
        <f t="shared" si="7"/>
        <v>2.274</v>
      </c>
      <c r="R18" s="365">
        <f t="shared" si="8"/>
        <v>22.727830020000003</v>
      </c>
      <c r="S18" s="442">
        <f t="shared" si="9"/>
        <v>0.40910094036000005</v>
      </c>
      <c r="T18" s="442"/>
    </row>
    <row r="19" spans="1:20" s="363" customFormat="1">
      <c r="A19" s="771">
        <v>9</v>
      </c>
      <c r="B19" s="895" t="s">
        <v>452</v>
      </c>
      <c r="C19" s="895">
        <v>0</v>
      </c>
      <c r="D19" s="895">
        <v>0</v>
      </c>
      <c r="E19" s="444">
        <v>0</v>
      </c>
      <c r="F19" s="444">
        <v>0</v>
      </c>
      <c r="G19" s="444">
        <f t="shared" si="0"/>
        <v>0</v>
      </c>
      <c r="H19" s="444">
        <f t="shared" si="1"/>
        <v>0</v>
      </c>
      <c r="I19" s="444">
        <v>0</v>
      </c>
      <c r="J19" s="444">
        <v>0</v>
      </c>
      <c r="K19" s="444">
        <f t="shared" si="2"/>
        <v>0</v>
      </c>
      <c r="L19" s="444">
        <f t="shared" si="2"/>
        <v>0</v>
      </c>
      <c r="M19" s="444">
        <f t="shared" si="3"/>
        <v>0</v>
      </c>
      <c r="N19" s="444">
        <f t="shared" si="4"/>
        <v>0</v>
      </c>
      <c r="O19" s="365">
        <f t="shared" si="5"/>
        <v>0</v>
      </c>
      <c r="P19" s="365">
        <f t="shared" si="6"/>
        <v>0</v>
      </c>
      <c r="Q19" s="365">
        <f t="shared" si="7"/>
        <v>0</v>
      </c>
      <c r="R19" s="365">
        <f t="shared" si="8"/>
        <v>0</v>
      </c>
      <c r="S19" s="442">
        <f t="shared" si="9"/>
        <v>0</v>
      </c>
      <c r="T19" s="442"/>
    </row>
    <row r="20" spans="1:20" s="363" customFormat="1">
      <c r="A20" s="771">
        <v>10</v>
      </c>
      <c r="B20" s="895" t="s">
        <v>453</v>
      </c>
      <c r="C20" s="895">
        <v>0</v>
      </c>
      <c r="D20" s="895">
        <v>0</v>
      </c>
      <c r="E20" s="444">
        <v>0</v>
      </c>
      <c r="F20" s="444">
        <v>0</v>
      </c>
      <c r="G20" s="444">
        <f t="shared" si="0"/>
        <v>0</v>
      </c>
      <c r="H20" s="444">
        <f t="shared" si="1"/>
        <v>0</v>
      </c>
      <c r="I20" s="444">
        <v>0</v>
      </c>
      <c r="J20" s="444">
        <v>0</v>
      </c>
      <c r="K20" s="444">
        <f t="shared" si="2"/>
        <v>0</v>
      </c>
      <c r="L20" s="444">
        <f t="shared" si="2"/>
        <v>0</v>
      </c>
      <c r="M20" s="444">
        <f t="shared" si="3"/>
        <v>0</v>
      </c>
      <c r="N20" s="444">
        <f t="shared" si="4"/>
        <v>0</v>
      </c>
      <c r="O20" s="365">
        <f t="shared" si="5"/>
        <v>0</v>
      </c>
      <c r="P20" s="365">
        <f t="shared" si="6"/>
        <v>0</v>
      </c>
      <c r="Q20" s="365">
        <f t="shared" si="7"/>
        <v>0</v>
      </c>
      <c r="R20" s="365">
        <f t="shared" si="8"/>
        <v>0</v>
      </c>
      <c r="S20" s="442">
        <f t="shared" si="9"/>
        <v>0</v>
      </c>
      <c r="T20" s="442"/>
    </row>
    <row r="21" spans="1:20" s="363" customFormat="1">
      <c r="A21" s="771">
        <v>11</v>
      </c>
      <c r="B21" s="895" t="s">
        <v>454</v>
      </c>
      <c r="C21" s="895">
        <v>4319</v>
      </c>
      <c r="D21" s="895">
        <v>4068</v>
      </c>
      <c r="E21" s="444">
        <v>25.914000000000005</v>
      </c>
      <c r="F21" s="444">
        <v>23.797799999999999</v>
      </c>
      <c r="G21" s="444">
        <f t="shared" si="0"/>
        <v>10.676568</v>
      </c>
      <c r="H21" s="444">
        <f t="shared" si="1"/>
        <v>9.8046936000000002</v>
      </c>
      <c r="I21" s="444">
        <v>1.29</v>
      </c>
      <c r="J21" s="444">
        <v>1.22</v>
      </c>
      <c r="K21" s="444">
        <f t="shared" si="2"/>
        <v>0.19435500000000003</v>
      </c>
      <c r="L21" s="444">
        <f t="shared" si="2"/>
        <v>0.17848349999999999</v>
      </c>
      <c r="M21" s="444">
        <f t="shared" si="3"/>
        <v>0.19457476799999998</v>
      </c>
      <c r="N21" s="444">
        <f t="shared" si="4"/>
        <v>0.17511729119999997</v>
      </c>
      <c r="O21" s="365">
        <f t="shared" si="5"/>
        <v>0.52355160000000001</v>
      </c>
      <c r="P21" s="365">
        <f t="shared" si="6"/>
        <v>5.88281616</v>
      </c>
      <c r="Q21" s="365">
        <f t="shared" si="7"/>
        <v>0.73199999999999998</v>
      </c>
      <c r="R21" s="365">
        <f t="shared" si="8"/>
        <v>7.31685126</v>
      </c>
      <c r="S21" s="442">
        <f t="shared" si="9"/>
        <v>0.13170332268000001</v>
      </c>
      <c r="T21" s="442"/>
    </row>
    <row r="22" spans="1:20" s="363" customFormat="1">
      <c r="A22" s="771">
        <v>12</v>
      </c>
      <c r="B22" s="895" t="s">
        <v>455</v>
      </c>
      <c r="C22" s="895">
        <v>0</v>
      </c>
      <c r="D22" s="895">
        <v>0</v>
      </c>
      <c r="E22" s="444">
        <v>0</v>
      </c>
      <c r="F22" s="444">
        <v>0</v>
      </c>
      <c r="G22" s="444">
        <f t="shared" si="0"/>
        <v>0</v>
      </c>
      <c r="H22" s="444">
        <f t="shared" si="1"/>
        <v>0</v>
      </c>
      <c r="I22" s="444">
        <v>0</v>
      </c>
      <c r="J22" s="444">
        <v>0</v>
      </c>
      <c r="K22" s="444">
        <f t="shared" si="2"/>
        <v>0</v>
      </c>
      <c r="L22" s="444">
        <f t="shared" si="2"/>
        <v>0</v>
      </c>
      <c r="M22" s="444">
        <f t="shared" si="3"/>
        <v>0</v>
      </c>
      <c r="N22" s="444">
        <f t="shared" si="4"/>
        <v>0</v>
      </c>
      <c r="O22" s="365">
        <f t="shared" si="5"/>
        <v>0</v>
      </c>
      <c r="P22" s="365">
        <f t="shared" si="6"/>
        <v>0</v>
      </c>
      <c r="Q22" s="365">
        <f t="shared" si="7"/>
        <v>0</v>
      </c>
      <c r="R22" s="365">
        <f t="shared" si="8"/>
        <v>0</v>
      </c>
      <c r="S22" s="442">
        <f t="shared" si="9"/>
        <v>0</v>
      </c>
      <c r="T22" s="442"/>
    </row>
    <row r="23" spans="1:20" s="363" customFormat="1">
      <c r="A23" s="771">
        <v>13</v>
      </c>
      <c r="B23" s="895" t="s">
        <v>456</v>
      </c>
      <c r="C23" s="895">
        <v>44073</v>
      </c>
      <c r="D23" s="895">
        <v>40364</v>
      </c>
      <c r="E23" s="444">
        <v>264.43800000000005</v>
      </c>
      <c r="F23" s="444">
        <v>236.1294</v>
      </c>
      <c r="G23" s="444">
        <f t="shared" si="0"/>
        <v>108.94845599999999</v>
      </c>
      <c r="H23" s="444">
        <f t="shared" si="1"/>
        <v>97.2853128</v>
      </c>
      <c r="I23" s="444">
        <v>13.22</v>
      </c>
      <c r="J23" s="444">
        <v>12.11</v>
      </c>
      <c r="K23" s="444">
        <f t="shared" si="2"/>
        <v>1.9832850000000002</v>
      </c>
      <c r="L23" s="444">
        <f t="shared" si="2"/>
        <v>1.7709705000000002</v>
      </c>
      <c r="M23" s="444">
        <f t="shared" si="3"/>
        <v>1.9864278559999999</v>
      </c>
      <c r="N23" s="444">
        <f t="shared" si="4"/>
        <v>1.7877850704</v>
      </c>
      <c r="O23" s="365">
        <f t="shared" si="5"/>
        <v>5.1948467999999997</v>
      </c>
      <c r="P23" s="365">
        <f t="shared" si="6"/>
        <v>58.371187680000006</v>
      </c>
      <c r="Q23" s="365">
        <f t="shared" si="7"/>
        <v>7.2659999999999991</v>
      </c>
      <c r="R23" s="365">
        <f t="shared" si="8"/>
        <v>72.603004980000009</v>
      </c>
      <c r="S23" s="442">
        <f t="shared" si="9"/>
        <v>1.3068540896400003</v>
      </c>
      <c r="T23" s="442"/>
    </row>
    <row r="24" spans="1:20" s="363" customFormat="1">
      <c r="A24" s="771">
        <v>14</v>
      </c>
      <c r="B24" s="895" t="s">
        <v>457</v>
      </c>
      <c r="C24" s="895">
        <v>11042</v>
      </c>
      <c r="D24" s="895">
        <v>9283</v>
      </c>
      <c r="E24" s="444">
        <v>66.251999999999981</v>
      </c>
      <c r="F24" s="444">
        <v>54.305549999999997</v>
      </c>
      <c r="G24" s="444">
        <f t="shared" si="0"/>
        <v>27.295824</v>
      </c>
      <c r="H24" s="444">
        <f t="shared" si="1"/>
        <v>22.373886599999995</v>
      </c>
      <c r="I24" s="444">
        <v>3.31</v>
      </c>
      <c r="J24" s="444">
        <v>2.78</v>
      </c>
      <c r="K24" s="444">
        <f t="shared" si="2"/>
        <v>0.49688999999999983</v>
      </c>
      <c r="L24" s="444">
        <f t="shared" si="2"/>
        <v>0.40729162499999999</v>
      </c>
      <c r="M24" s="444">
        <f t="shared" si="3"/>
        <v>0.49764342400000006</v>
      </c>
      <c r="N24" s="444">
        <f t="shared" si="4"/>
        <v>0.44787908160000006</v>
      </c>
      <c r="O24" s="365">
        <f t="shared" si="5"/>
        <v>1.1947220999999999</v>
      </c>
      <c r="P24" s="365">
        <f t="shared" si="6"/>
        <v>13.424331959999996</v>
      </c>
      <c r="Q24" s="365">
        <f t="shared" si="7"/>
        <v>1.6679999999999999</v>
      </c>
      <c r="R24" s="365">
        <f t="shared" si="8"/>
        <v>16.694345684999995</v>
      </c>
      <c r="S24" s="442">
        <f t="shared" si="9"/>
        <v>0.3004982223299999</v>
      </c>
      <c r="T24" s="442"/>
    </row>
    <row r="25" spans="1:20" s="363" customFormat="1">
      <c r="A25" s="771">
        <v>15</v>
      </c>
      <c r="B25" s="895" t="s">
        <v>458</v>
      </c>
      <c r="C25" s="895">
        <v>0</v>
      </c>
      <c r="D25" s="895">
        <v>0</v>
      </c>
      <c r="E25" s="444">
        <v>0</v>
      </c>
      <c r="F25" s="444">
        <v>0</v>
      </c>
      <c r="G25" s="444">
        <f t="shared" si="0"/>
        <v>0</v>
      </c>
      <c r="H25" s="444">
        <f t="shared" si="1"/>
        <v>0</v>
      </c>
      <c r="I25" s="444">
        <v>0</v>
      </c>
      <c r="J25" s="444">
        <v>0</v>
      </c>
      <c r="K25" s="444">
        <f t="shared" si="2"/>
        <v>0</v>
      </c>
      <c r="L25" s="444">
        <f t="shared" si="2"/>
        <v>0</v>
      </c>
      <c r="M25" s="444">
        <f t="shared" si="3"/>
        <v>0</v>
      </c>
      <c r="N25" s="444">
        <f t="shared" si="4"/>
        <v>0</v>
      </c>
      <c r="O25" s="365">
        <f t="shared" si="5"/>
        <v>0</v>
      </c>
      <c r="P25" s="365">
        <f t="shared" si="6"/>
        <v>0</v>
      </c>
      <c r="Q25" s="365">
        <f t="shared" si="7"/>
        <v>0</v>
      </c>
      <c r="R25" s="365">
        <f t="shared" si="8"/>
        <v>0</v>
      </c>
      <c r="S25" s="442">
        <f t="shared" si="9"/>
        <v>0</v>
      </c>
      <c r="T25" s="442"/>
    </row>
    <row r="26" spans="1:20" s="363" customFormat="1">
      <c r="A26" s="771">
        <v>16</v>
      </c>
      <c r="B26" s="895" t="s">
        <v>459</v>
      </c>
      <c r="C26" s="895">
        <v>0</v>
      </c>
      <c r="D26" s="895">
        <v>0</v>
      </c>
      <c r="E26" s="444">
        <v>0</v>
      </c>
      <c r="F26" s="444">
        <v>0</v>
      </c>
      <c r="G26" s="444">
        <f t="shared" si="0"/>
        <v>0</v>
      </c>
      <c r="H26" s="444">
        <f t="shared" si="1"/>
        <v>0</v>
      </c>
      <c r="I26" s="444">
        <v>0</v>
      </c>
      <c r="J26" s="444">
        <v>0</v>
      </c>
      <c r="K26" s="444">
        <f t="shared" si="2"/>
        <v>0</v>
      </c>
      <c r="L26" s="444">
        <f t="shared" si="2"/>
        <v>0</v>
      </c>
      <c r="M26" s="444">
        <f t="shared" si="3"/>
        <v>0</v>
      </c>
      <c r="N26" s="444">
        <f t="shared" si="4"/>
        <v>0</v>
      </c>
      <c r="O26" s="365">
        <f t="shared" si="5"/>
        <v>0</v>
      </c>
      <c r="P26" s="365">
        <f t="shared" si="6"/>
        <v>0</v>
      </c>
      <c r="Q26" s="365">
        <f t="shared" si="7"/>
        <v>0</v>
      </c>
      <c r="R26" s="365">
        <f t="shared" si="8"/>
        <v>0</v>
      </c>
      <c r="S26" s="442">
        <f t="shared" si="9"/>
        <v>0</v>
      </c>
      <c r="T26" s="442"/>
    </row>
    <row r="27" spans="1:20" s="363" customFormat="1">
      <c r="A27" s="771">
        <v>17</v>
      </c>
      <c r="B27" s="895" t="s">
        <v>460</v>
      </c>
      <c r="C27" s="895">
        <v>0</v>
      </c>
      <c r="D27" s="895">
        <v>0</v>
      </c>
      <c r="E27" s="444">
        <v>0</v>
      </c>
      <c r="F27" s="444">
        <v>0</v>
      </c>
      <c r="G27" s="444">
        <f t="shared" si="0"/>
        <v>0</v>
      </c>
      <c r="H27" s="444">
        <f t="shared" si="1"/>
        <v>0</v>
      </c>
      <c r="I27" s="444">
        <v>0</v>
      </c>
      <c r="J27" s="444">
        <v>0</v>
      </c>
      <c r="K27" s="444">
        <f t="shared" si="2"/>
        <v>0</v>
      </c>
      <c r="L27" s="444">
        <f t="shared" si="2"/>
        <v>0</v>
      </c>
      <c r="M27" s="444">
        <f t="shared" si="3"/>
        <v>0</v>
      </c>
      <c r="N27" s="444">
        <f t="shared" si="4"/>
        <v>0</v>
      </c>
      <c r="O27" s="365">
        <f t="shared" si="5"/>
        <v>0</v>
      </c>
      <c r="P27" s="365">
        <f t="shared" si="6"/>
        <v>0</v>
      </c>
      <c r="Q27" s="365">
        <f t="shared" si="7"/>
        <v>0</v>
      </c>
      <c r="R27" s="365">
        <f t="shared" si="8"/>
        <v>0</v>
      </c>
      <c r="S27" s="442">
        <f t="shared" si="9"/>
        <v>0</v>
      </c>
      <c r="T27" s="442"/>
    </row>
    <row r="28" spans="1:20" s="363" customFormat="1">
      <c r="A28" s="771">
        <v>18</v>
      </c>
      <c r="B28" s="895" t="s">
        <v>461</v>
      </c>
      <c r="C28" s="895">
        <v>0</v>
      </c>
      <c r="D28" s="895">
        <v>0</v>
      </c>
      <c r="E28" s="444">
        <v>0</v>
      </c>
      <c r="F28" s="444">
        <v>0</v>
      </c>
      <c r="G28" s="444">
        <f t="shared" si="0"/>
        <v>0</v>
      </c>
      <c r="H28" s="444">
        <f t="shared" si="1"/>
        <v>0</v>
      </c>
      <c r="I28" s="444">
        <v>0</v>
      </c>
      <c r="J28" s="444">
        <v>0</v>
      </c>
      <c r="K28" s="444">
        <f t="shared" si="2"/>
        <v>0</v>
      </c>
      <c r="L28" s="444">
        <f t="shared" si="2"/>
        <v>0</v>
      </c>
      <c r="M28" s="444">
        <f t="shared" si="3"/>
        <v>0</v>
      </c>
      <c r="N28" s="444">
        <f t="shared" si="4"/>
        <v>0</v>
      </c>
      <c r="O28" s="365">
        <f t="shared" si="5"/>
        <v>0</v>
      </c>
      <c r="P28" s="365">
        <f t="shared" si="6"/>
        <v>0</v>
      </c>
      <c r="Q28" s="365">
        <f t="shared" si="7"/>
        <v>0</v>
      </c>
      <c r="R28" s="365">
        <f t="shared" si="8"/>
        <v>0</v>
      </c>
      <c r="S28" s="442">
        <f t="shared" si="9"/>
        <v>0</v>
      </c>
      <c r="T28" s="442"/>
    </row>
    <row r="29" spans="1:20" s="363" customFormat="1">
      <c r="A29" s="771">
        <v>19</v>
      </c>
      <c r="B29" s="895" t="s">
        <v>462</v>
      </c>
      <c r="C29" s="895">
        <v>14130</v>
      </c>
      <c r="D29" s="895">
        <v>9478</v>
      </c>
      <c r="E29" s="444">
        <v>84.78</v>
      </c>
      <c r="F29" s="444">
        <v>55.446299999999994</v>
      </c>
      <c r="G29" s="444">
        <f t="shared" si="0"/>
        <v>34.929360000000003</v>
      </c>
      <c r="H29" s="444">
        <f t="shared" si="1"/>
        <v>22.843875600000001</v>
      </c>
      <c r="I29" s="444">
        <v>4.24</v>
      </c>
      <c r="J29" s="444">
        <v>2.84</v>
      </c>
      <c r="K29" s="444">
        <f t="shared" si="2"/>
        <v>0.63585000000000003</v>
      </c>
      <c r="L29" s="444">
        <f t="shared" si="2"/>
        <v>0.41584725</v>
      </c>
      <c r="M29" s="444">
        <f t="shared" si="3"/>
        <v>0.63688336000000012</v>
      </c>
      <c r="N29" s="444">
        <f t="shared" si="4"/>
        <v>0.57319502400000011</v>
      </c>
      <c r="O29" s="365">
        <f t="shared" si="5"/>
        <v>1.2198185999999998</v>
      </c>
      <c r="P29" s="365">
        <f t="shared" si="6"/>
        <v>13.706325360000001</v>
      </c>
      <c r="Q29" s="365">
        <f t="shared" si="7"/>
        <v>1.7039999999999997</v>
      </c>
      <c r="R29" s="365">
        <f t="shared" si="8"/>
        <v>17.04599121</v>
      </c>
      <c r="S29" s="442">
        <f t="shared" si="9"/>
        <v>0.30682784178</v>
      </c>
      <c r="T29" s="442"/>
    </row>
    <row r="30" spans="1:20" s="363" customFormat="1">
      <c r="A30" s="771">
        <v>20</v>
      </c>
      <c r="B30" s="895" t="s">
        <v>463</v>
      </c>
      <c r="C30" s="895">
        <v>0</v>
      </c>
      <c r="D30" s="895">
        <v>0</v>
      </c>
      <c r="E30" s="444">
        <v>0</v>
      </c>
      <c r="F30" s="444">
        <v>0</v>
      </c>
      <c r="G30" s="444">
        <f t="shared" si="0"/>
        <v>0</v>
      </c>
      <c r="H30" s="444">
        <f t="shared" si="1"/>
        <v>0</v>
      </c>
      <c r="I30" s="444">
        <v>0</v>
      </c>
      <c r="J30" s="444">
        <v>0</v>
      </c>
      <c r="K30" s="444">
        <f t="shared" si="2"/>
        <v>0</v>
      </c>
      <c r="L30" s="444">
        <f t="shared" si="2"/>
        <v>0</v>
      </c>
      <c r="M30" s="444">
        <f t="shared" si="3"/>
        <v>0</v>
      </c>
      <c r="N30" s="444">
        <f t="shared" si="4"/>
        <v>0</v>
      </c>
      <c r="O30" s="365">
        <f t="shared" si="5"/>
        <v>0</v>
      </c>
      <c r="P30" s="365">
        <f t="shared" si="6"/>
        <v>0</v>
      </c>
      <c r="Q30" s="365">
        <f t="shared" si="7"/>
        <v>0</v>
      </c>
      <c r="R30" s="365">
        <f t="shared" si="8"/>
        <v>0</v>
      </c>
      <c r="S30" s="442">
        <f t="shared" si="9"/>
        <v>0</v>
      </c>
      <c r="T30" s="442"/>
    </row>
    <row r="31" spans="1:20" s="363" customFormat="1">
      <c r="A31" s="771">
        <v>21</v>
      </c>
      <c r="B31" s="895" t="s">
        <v>464</v>
      </c>
      <c r="C31" s="895">
        <v>0</v>
      </c>
      <c r="D31" s="895">
        <v>0</v>
      </c>
      <c r="E31" s="444">
        <v>0</v>
      </c>
      <c r="F31" s="444">
        <v>0</v>
      </c>
      <c r="G31" s="444">
        <f t="shared" si="0"/>
        <v>0</v>
      </c>
      <c r="H31" s="444">
        <f t="shared" si="1"/>
        <v>0</v>
      </c>
      <c r="I31" s="444">
        <v>0</v>
      </c>
      <c r="J31" s="444">
        <v>0</v>
      </c>
      <c r="K31" s="444">
        <f t="shared" si="2"/>
        <v>0</v>
      </c>
      <c r="L31" s="444">
        <f t="shared" si="2"/>
        <v>0</v>
      </c>
      <c r="M31" s="444">
        <f t="shared" si="3"/>
        <v>0</v>
      </c>
      <c r="N31" s="444">
        <f t="shared" si="4"/>
        <v>0</v>
      </c>
      <c r="O31" s="365">
        <f t="shared" si="5"/>
        <v>0</v>
      </c>
      <c r="P31" s="365">
        <f t="shared" si="6"/>
        <v>0</v>
      </c>
      <c r="Q31" s="365">
        <f t="shared" si="7"/>
        <v>0</v>
      </c>
      <c r="R31" s="365">
        <f t="shared" si="8"/>
        <v>0</v>
      </c>
      <c r="S31" s="442">
        <f t="shared" si="9"/>
        <v>0</v>
      </c>
      <c r="T31" s="442"/>
    </row>
    <row r="32" spans="1:20" s="363" customFormat="1">
      <c r="A32" s="771">
        <v>22</v>
      </c>
      <c r="B32" s="895" t="s">
        <v>465</v>
      </c>
      <c r="C32" s="895">
        <v>0</v>
      </c>
      <c r="D32" s="895">
        <v>0</v>
      </c>
      <c r="E32" s="444">
        <v>0</v>
      </c>
      <c r="F32" s="444">
        <v>0</v>
      </c>
      <c r="G32" s="444">
        <f t="shared" si="0"/>
        <v>0</v>
      </c>
      <c r="H32" s="444">
        <f t="shared" si="1"/>
        <v>0</v>
      </c>
      <c r="I32" s="444">
        <v>0</v>
      </c>
      <c r="J32" s="444">
        <v>0</v>
      </c>
      <c r="K32" s="444">
        <f t="shared" si="2"/>
        <v>0</v>
      </c>
      <c r="L32" s="444">
        <f t="shared" si="2"/>
        <v>0</v>
      </c>
      <c r="M32" s="444">
        <f t="shared" si="3"/>
        <v>0</v>
      </c>
      <c r="N32" s="444">
        <f t="shared" si="4"/>
        <v>0</v>
      </c>
      <c r="O32" s="365">
        <f t="shared" si="5"/>
        <v>0</v>
      </c>
      <c r="P32" s="365">
        <f t="shared" si="6"/>
        <v>0</v>
      </c>
      <c r="Q32" s="365">
        <f t="shared" si="7"/>
        <v>0</v>
      </c>
      <c r="R32" s="365">
        <f t="shared" si="8"/>
        <v>0</v>
      </c>
      <c r="S32" s="442">
        <f t="shared" si="9"/>
        <v>0</v>
      </c>
      <c r="T32" s="442"/>
    </row>
    <row r="33" spans="1:20" s="363" customFormat="1">
      <c r="A33" s="771">
        <v>23</v>
      </c>
      <c r="B33" s="895" t="s">
        <v>466</v>
      </c>
      <c r="C33" s="895">
        <v>0</v>
      </c>
      <c r="D33" s="895">
        <v>0</v>
      </c>
      <c r="E33" s="444">
        <v>0</v>
      </c>
      <c r="F33" s="444">
        <v>0</v>
      </c>
      <c r="G33" s="444">
        <f t="shared" si="0"/>
        <v>0</v>
      </c>
      <c r="H33" s="444">
        <f t="shared" si="1"/>
        <v>0</v>
      </c>
      <c r="I33" s="444">
        <v>0</v>
      </c>
      <c r="J33" s="444">
        <v>0</v>
      </c>
      <c r="K33" s="444">
        <f t="shared" si="2"/>
        <v>0</v>
      </c>
      <c r="L33" s="444">
        <f t="shared" si="2"/>
        <v>0</v>
      </c>
      <c r="M33" s="444">
        <f t="shared" si="3"/>
        <v>0</v>
      </c>
      <c r="N33" s="444">
        <f t="shared" si="4"/>
        <v>0</v>
      </c>
      <c r="O33" s="365">
        <f t="shared" si="5"/>
        <v>0</v>
      </c>
      <c r="P33" s="365">
        <f t="shared" si="6"/>
        <v>0</v>
      </c>
      <c r="Q33" s="365">
        <f t="shared" si="7"/>
        <v>0</v>
      </c>
      <c r="R33" s="365">
        <f t="shared" si="8"/>
        <v>0</v>
      </c>
      <c r="S33" s="442">
        <f t="shared" si="9"/>
        <v>0</v>
      </c>
      <c r="T33" s="442"/>
    </row>
    <row r="34" spans="1:20" s="363" customFormat="1">
      <c r="A34" s="771">
        <v>24</v>
      </c>
      <c r="B34" s="895" t="s">
        <v>489</v>
      </c>
      <c r="C34" s="895">
        <v>0</v>
      </c>
      <c r="D34" s="895">
        <v>0</v>
      </c>
      <c r="E34" s="444">
        <v>0</v>
      </c>
      <c r="F34" s="444">
        <v>0</v>
      </c>
      <c r="G34" s="444">
        <f t="shared" si="0"/>
        <v>0</v>
      </c>
      <c r="H34" s="444">
        <f t="shared" si="1"/>
        <v>0</v>
      </c>
      <c r="I34" s="444">
        <v>0</v>
      </c>
      <c r="J34" s="444">
        <v>0</v>
      </c>
      <c r="K34" s="444">
        <f t="shared" si="2"/>
        <v>0</v>
      </c>
      <c r="L34" s="444">
        <f t="shared" si="2"/>
        <v>0</v>
      </c>
      <c r="M34" s="444">
        <f t="shared" si="3"/>
        <v>0</v>
      </c>
      <c r="N34" s="444">
        <f t="shared" si="4"/>
        <v>0</v>
      </c>
      <c r="O34" s="365">
        <f t="shared" si="5"/>
        <v>0</v>
      </c>
      <c r="P34" s="365">
        <f t="shared" si="6"/>
        <v>0</v>
      </c>
      <c r="Q34" s="365">
        <f t="shared" si="7"/>
        <v>0</v>
      </c>
      <c r="R34" s="365">
        <f t="shared" si="8"/>
        <v>0</v>
      </c>
      <c r="S34" s="442">
        <f t="shared" si="9"/>
        <v>0</v>
      </c>
      <c r="T34" s="442"/>
    </row>
    <row r="35" spans="1:20" s="363" customFormat="1">
      <c r="A35" s="771">
        <v>25</v>
      </c>
      <c r="B35" s="895" t="s">
        <v>467</v>
      </c>
      <c r="C35" s="895">
        <v>0</v>
      </c>
      <c r="D35" s="895">
        <v>0</v>
      </c>
      <c r="E35" s="444">
        <v>0</v>
      </c>
      <c r="F35" s="444">
        <v>0</v>
      </c>
      <c r="G35" s="444">
        <f t="shared" si="0"/>
        <v>0</v>
      </c>
      <c r="H35" s="444">
        <f t="shared" si="1"/>
        <v>0</v>
      </c>
      <c r="I35" s="444">
        <v>0</v>
      </c>
      <c r="J35" s="444">
        <v>0</v>
      </c>
      <c r="K35" s="444">
        <f t="shared" si="2"/>
        <v>0</v>
      </c>
      <c r="L35" s="444">
        <f t="shared" si="2"/>
        <v>0</v>
      </c>
      <c r="M35" s="444">
        <f t="shared" si="3"/>
        <v>0</v>
      </c>
      <c r="N35" s="444">
        <f t="shared" si="4"/>
        <v>0</v>
      </c>
      <c r="O35" s="365">
        <f t="shared" si="5"/>
        <v>0</v>
      </c>
      <c r="P35" s="365">
        <f t="shared" si="6"/>
        <v>0</v>
      </c>
      <c r="Q35" s="365">
        <f t="shared" si="7"/>
        <v>0</v>
      </c>
      <c r="R35" s="365">
        <f t="shared" si="8"/>
        <v>0</v>
      </c>
      <c r="S35" s="442">
        <f t="shared" si="9"/>
        <v>0</v>
      </c>
      <c r="T35" s="442"/>
    </row>
    <row r="36" spans="1:20" s="363" customFormat="1">
      <c r="A36" s="771">
        <v>26</v>
      </c>
      <c r="B36" s="895" t="s">
        <v>468</v>
      </c>
      <c r="C36" s="895">
        <v>0</v>
      </c>
      <c r="D36" s="895">
        <v>0</v>
      </c>
      <c r="E36" s="444">
        <v>0</v>
      </c>
      <c r="F36" s="444">
        <v>0</v>
      </c>
      <c r="G36" s="444">
        <f t="shared" si="0"/>
        <v>0</v>
      </c>
      <c r="H36" s="444">
        <f t="shared" si="1"/>
        <v>0</v>
      </c>
      <c r="I36" s="444">
        <v>0</v>
      </c>
      <c r="J36" s="444">
        <v>0</v>
      </c>
      <c r="K36" s="444">
        <f t="shared" si="2"/>
        <v>0</v>
      </c>
      <c r="L36" s="444">
        <f t="shared" si="2"/>
        <v>0</v>
      </c>
      <c r="M36" s="444">
        <f t="shared" si="3"/>
        <v>0</v>
      </c>
      <c r="N36" s="444">
        <f t="shared" si="4"/>
        <v>0</v>
      </c>
      <c r="O36" s="365">
        <f t="shared" si="5"/>
        <v>0</v>
      </c>
      <c r="P36" s="365">
        <f t="shared" si="6"/>
        <v>0</v>
      </c>
      <c r="Q36" s="365">
        <f t="shared" si="7"/>
        <v>0</v>
      </c>
      <c r="R36" s="365">
        <f t="shared" si="8"/>
        <v>0</v>
      </c>
      <c r="S36" s="442">
        <f t="shared" si="9"/>
        <v>0</v>
      </c>
      <c r="T36" s="442"/>
    </row>
    <row r="37" spans="1:20" s="363" customFormat="1">
      <c r="A37" s="771">
        <v>27</v>
      </c>
      <c r="B37" s="895" t="s">
        <v>469</v>
      </c>
      <c r="C37" s="895">
        <v>0</v>
      </c>
      <c r="D37" s="895">
        <v>0</v>
      </c>
      <c r="E37" s="444">
        <v>0</v>
      </c>
      <c r="F37" s="444">
        <v>0</v>
      </c>
      <c r="G37" s="444">
        <f t="shared" si="0"/>
        <v>0</v>
      </c>
      <c r="H37" s="444">
        <f t="shared" si="1"/>
        <v>0</v>
      </c>
      <c r="I37" s="444">
        <v>0</v>
      </c>
      <c r="J37" s="444">
        <v>0</v>
      </c>
      <c r="K37" s="444">
        <f t="shared" si="2"/>
        <v>0</v>
      </c>
      <c r="L37" s="444">
        <f t="shared" si="2"/>
        <v>0</v>
      </c>
      <c r="M37" s="444">
        <f t="shared" si="3"/>
        <v>0</v>
      </c>
      <c r="N37" s="444">
        <f t="shared" si="4"/>
        <v>0</v>
      </c>
      <c r="O37" s="365">
        <f t="shared" si="5"/>
        <v>0</v>
      </c>
      <c r="P37" s="365">
        <f t="shared" si="6"/>
        <v>0</v>
      </c>
      <c r="Q37" s="365">
        <f t="shared" si="7"/>
        <v>0</v>
      </c>
      <c r="R37" s="365">
        <f t="shared" si="8"/>
        <v>0</v>
      </c>
      <c r="S37" s="442">
        <f t="shared" si="9"/>
        <v>0</v>
      </c>
      <c r="T37" s="442"/>
    </row>
    <row r="38" spans="1:20" s="363" customFormat="1">
      <c r="A38" s="771">
        <v>28</v>
      </c>
      <c r="B38" s="895" t="s">
        <v>470</v>
      </c>
      <c r="C38" s="895">
        <v>0</v>
      </c>
      <c r="D38" s="895">
        <v>0</v>
      </c>
      <c r="E38" s="444">
        <v>0</v>
      </c>
      <c r="F38" s="444">
        <v>0</v>
      </c>
      <c r="G38" s="444">
        <f t="shared" si="0"/>
        <v>0</v>
      </c>
      <c r="H38" s="444">
        <f t="shared" si="1"/>
        <v>0</v>
      </c>
      <c r="I38" s="444">
        <v>0</v>
      </c>
      <c r="J38" s="444">
        <v>0</v>
      </c>
      <c r="K38" s="444">
        <f t="shared" si="2"/>
        <v>0</v>
      </c>
      <c r="L38" s="444">
        <f t="shared" si="2"/>
        <v>0</v>
      </c>
      <c r="M38" s="444">
        <f t="shared" si="3"/>
        <v>0</v>
      </c>
      <c r="N38" s="444">
        <f t="shared" si="4"/>
        <v>0</v>
      </c>
      <c r="O38" s="365">
        <f t="shared" si="5"/>
        <v>0</v>
      </c>
      <c r="P38" s="365">
        <f t="shared" si="6"/>
        <v>0</v>
      </c>
      <c r="Q38" s="365">
        <f t="shared" si="7"/>
        <v>0</v>
      </c>
      <c r="R38" s="365">
        <f t="shared" si="8"/>
        <v>0</v>
      </c>
      <c r="S38" s="442">
        <f t="shared" si="9"/>
        <v>0</v>
      </c>
      <c r="T38" s="442"/>
    </row>
    <row r="39" spans="1:20" s="363" customFormat="1">
      <c r="A39" s="771">
        <v>29</v>
      </c>
      <c r="B39" s="895" t="s">
        <v>490</v>
      </c>
      <c r="C39" s="895">
        <v>0</v>
      </c>
      <c r="D39" s="895">
        <v>0</v>
      </c>
      <c r="E39" s="444">
        <v>0</v>
      </c>
      <c r="F39" s="444">
        <v>0</v>
      </c>
      <c r="G39" s="444">
        <f t="shared" si="0"/>
        <v>0</v>
      </c>
      <c r="H39" s="444">
        <f t="shared" si="1"/>
        <v>0</v>
      </c>
      <c r="I39" s="444">
        <v>0</v>
      </c>
      <c r="J39" s="444">
        <v>0</v>
      </c>
      <c r="K39" s="444">
        <f t="shared" si="2"/>
        <v>0</v>
      </c>
      <c r="L39" s="444">
        <f t="shared" si="2"/>
        <v>0</v>
      </c>
      <c r="M39" s="444">
        <f t="shared" si="3"/>
        <v>0</v>
      </c>
      <c r="N39" s="444">
        <f t="shared" si="4"/>
        <v>0</v>
      </c>
      <c r="O39" s="365">
        <f t="shared" si="5"/>
        <v>0</v>
      </c>
      <c r="P39" s="365">
        <f t="shared" si="6"/>
        <v>0</v>
      </c>
      <c r="Q39" s="365">
        <f t="shared" si="7"/>
        <v>0</v>
      </c>
      <c r="R39" s="365">
        <f t="shared" si="8"/>
        <v>0</v>
      </c>
      <c r="S39" s="442">
        <f t="shared" si="9"/>
        <v>0</v>
      </c>
      <c r="T39" s="442"/>
    </row>
    <row r="40" spans="1:20" s="363" customFormat="1">
      <c r="A40" s="771">
        <v>30</v>
      </c>
      <c r="B40" s="895" t="s">
        <v>471</v>
      </c>
      <c r="C40" s="895">
        <v>42859</v>
      </c>
      <c r="D40" s="895">
        <v>19379</v>
      </c>
      <c r="E40" s="444">
        <v>257.154</v>
      </c>
      <c r="F40" s="444">
        <v>113.36715</v>
      </c>
      <c r="G40" s="444">
        <f t="shared" si="0"/>
        <v>105.94744799999999</v>
      </c>
      <c r="H40" s="444">
        <f t="shared" si="1"/>
        <v>46.707265800000002</v>
      </c>
      <c r="I40" s="444">
        <v>12.86</v>
      </c>
      <c r="J40" s="444">
        <v>5.81</v>
      </c>
      <c r="K40" s="444">
        <f t="shared" si="2"/>
        <v>1.928655</v>
      </c>
      <c r="L40" s="444">
        <f t="shared" si="2"/>
        <v>0.85025362500000001</v>
      </c>
      <c r="M40" s="444">
        <f t="shared" si="3"/>
        <v>1.931777648</v>
      </c>
      <c r="N40" s="444">
        <f t="shared" si="4"/>
        <v>1.7385998831999998</v>
      </c>
      <c r="O40" s="365">
        <f t="shared" si="5"/>
        <v>2.4940772999999998</v>
      </c>
      <c r="P40" s="365">
        <f t="shared" si="6"/>
        <v>28.024359480000001</v>
      </c>
      <c r="Q40" s="365">
        <f t="shared" si="7"/>
        <v>3.4859999999999998</v>
      </c>
      <c r="R40" s="365">
        <f t="shared" si="8"/>
        <v>34.854690404999999</v>
      </c>
      <c r="S40" s="442">
        <f t="shared" si="9"/>
        <v>0.62738442728999999</v>
      </c>
      <c r="T40" s="442"/>
    </row>
    <row r="41" spans="1:20" s="363" customFormat="1">
      <c r="A41" s="771">
        <v>31</v>
      </c>
      <c r="B41" s="895" t="s">
        <v>472</v>
      </c>
      <c r="C41" s="895">
        <v>0</v>
      </c>
      <c r="D41" s="895">
        <v>0</v>
      </c>
      <c r="E41" s="444">
        <v>0</v>
      </c>
      <c r="F41" s="444">
        <v>0</v>
      </c>
      <c r="G41" s="444">
        <f t="shared" si="0"/>
        <v>0</v>
      </c>
      <c r="H41" s="444">
        <f t="shared" si="1"/>
        <v>0</v>
      </c>
      <c r="I41" s="444">
        <v>0</v>
      </c>
      <c r="J41" s="444">
        <v>0</v>
      </c>
      <c r="K41" s="444">
        <f t="shared" si="2"/>
        <v>0</v>
      </c>
      <c r="L41" s="444">
        <f t="shared" si="2"/>
        <v>0</v>
      </c>
      <c r="M41" s="444">
        <f t="shared" si="3"/>
        <v>0</v>
      </c>
      <c r="N41" s="444">
        <f t="shared" si="4"/>
        <v>0</v>
      </c>
      <c r="O41" s="365">
        <f t="shared" si="5"/>
        <v>0</v>
      </c>
      <c r="P41" s="365">
        <f t="shared" si="6"/>
        <v>0</v>
      </c>
      <c r="Q41" s="365">
        <f t="shared" si="7"/>
        <v>0</v>
      </c>
      <c r="R41" s="365">
        <f t="shared" si="8"/>
        <v>0</v>
      </c>
      <c r="S41" s="442">
        <f t="shared" si="9"/>
        <v>0</v>
      </c>
      <c r="T41" s="442"/>
    </row>
    <row r="42" spans="1:20" s="363" customFormat="1">
      <c r="A42" s="771">
        <v>32</v>
      </c>
      <c r="B42" s="895" t="s">
        <v>473</v>
      </c>
      <c r="C42" s="895">
        <v>0</v>
      </c>
      <c r="D42" s="895">
        <v>0</v>
      </c>
      <c r="E42" s="444">
        <v>0</v>
      </c>
      <c r="F42" s="444">
        <v>0</v>
      </c>
      <c r="G42" s="444">
        <f t="shared" si="0"/>
        <v>0</v>
      </c>
      <c r="H42" s="444">
        <f t="shared" si="1"/>
        <v>0</v>
      </c>
      <c r="I42" s="444">
        <v>0</v>
      </c>
      <c r="J42" s="444">
        <v>0</v>
      </c>
      <c r="K42" s="444">
        <f t="shared" si="2"/>
        <v>0</v>
      </c>
      <c r="L42" s="444">
        <f t="shared" si="2"/>
        <v>0</v>
      </c>
      <c r="M42" s="444">
        <f t="shared" si="3"/>
        <v>0</v>
      </c>
      <c r="N42" s="444">
        <f t="shared" si="4"/>
        <v>0</v>
      </c>
      <c r="O42" s="365">
        <f t="shared" si="5"/>
        <v>0</v>
      </c>
      <c r="P42" s="365">
        <f t="shared" si="6"/>
        <v>0</v>
      </c>
      <c r="Q42" s="365">
        <f t="shared" si="7"/>
        <v>0</v>
      </c>
      <c r="R42" s="365">
        <f t="shared" si="8"/>
        <v>0</v>
      </c>
      <c r="S42" s="442">
        <f t="shared" si="9"/>
        <v>0</v>
      </c>
      <c r="T42" s="442"/>
    </row>
    <row r="43" spans="1:20" s="363" customFormat="1">
      <c r="A43" s="771">
        <v>33</v>
      </c>
      <c r="B43" s="895" t="s">
        <v>474</v>
      </c>
      <c r="C43" s="895">
        <v>33467</v>
      </c>
      <c r="D43" s="895">
        <v>15234</v>
      </c>
      <c r="E43" s="444">
        <v>200.80199999999999</v>
      </c>
      <c r="F43" s="444">
        <v>89.118899999999996</v>
      </c>
      <c r="G43" s="444">
        <f t="shared" si="0"/>
        <v>82.730423999999999</v>
      </c>
      <c r="H43" s="444">
        <f t="shared" si="1"/>
        <v>36.716986799999994</v>
      </c>
      <c r="I43" s="444">
        <v>10.039999999999999</v>
      </c>
      <c r="J43" s="444">
        <v>4.57</v>
      </c>
      <c r="K43" s="444">
        <f t="shared" si="2"/>
        <v>1.5060150000000001</v>
      </c>
      <c r="L43" s="444">
        <f t="shared" si="2"/>
        <v>0.66839175000000006</v>
      </c>
      <c r="M43" s="444">
        <f t="shared" si="3"/>
        <v>1.5084230239999998</v>
      </c>
      <c r="N43" s="444">
        <f t="shared" si="4"/>
        <v>1.3575807215999998</v>
      </c>
      <c r="O43" s="365">
        <f t="shared" si="5"/>
        <v>1.9606157999999998</v>
      </c>
      <c r="P43" s="365">
        <f t="shared" si="6"/>
        <v>22.030192079999996</v>
      </c>
      <c r="Q43" s="365">
        <f t="shared" si="7"/>
        <v>2.7420000000000004</v>
      </c>
      <c r="R43" s="365">
        <f t="shared" si="8"/>
        <v>27.401199629999997</v>
      </c>
      <c r="S43" s="442">
        <f t="shared" si="9"/>
        <v>0.49322159333999999</v>
      </c>
      <c r="T43" s="442"/>
    </row>
    <row r="44" spans="1:20" s="363" customFormat="1">
      <c r="A44" s="771">
        <v>34</v>
      </c>
      <c r="B44" s="895" t="s">
        <v>475</v>
      </c>
      <c r="C44" s="895">
        <v>0</v>
      </c>
      <c r="D44" s="895">
        <v>0</v>
      </c>
      <c r="E44" s="444">
        <v>0</v>
      </c>
      <c r="F44" s="444">
        <v>0</v>
      </c>
      <c r="G44" s="444">
        <f t="shared" si="0"/>
        <v>0</v>
      </c>
      <c r="H44" s="444">
        <f t="shared" si="1"/>
        <v>0</v>
      </c>
      <c r="I44" s="444">
        <v>0</v>
      </c>
      <c r="J44" s="444">
        <v>0</v>
      </c>
      <c r="K44" s="444">
        <f t="shared" si="2"/>
        <v>0</v>
      </c>
      <c r="L44" s="444">
        <f t="shared" si="2"/>
        <v>0</v>
      </c>
      <c r="M44" s="444">
        <f t="shared" si="3"/>
        <v>0</v>
      </c>
      <c r="N44" s="444">
        <f t="shared" si="4"/>
        <v>0</v>
      </c>
      <c r="O44" s="365">
        <f t="shared" si="5"/>
        <v>0</v>
      </c>
      <c r="P44" s="365">
        <f t="shared" si="6"/>
        <v>0</v>
      </c>
      <c r="Q44" s="365">
        <f t="shared" si="7"/>
        <v>0</v>
      </c>
      <c r="R44" s="365">
        <f t="shared" si="8"/>
        <v>0</v>
      </c>
      <c r="S44" s="442">
        <f t="shared" si="9"/>
        <v>0</v>
      </c>
      <c r="T44" s="442"/>
    </row>
    <row r="45" spans="1:20" s="363" customFormat="1">
      <c r="A45" s="771">
        <v>35</v>
      </c>
      <c r="B45" s="895" t="s">
        <v>476</v>
      </c>
      <c r="C45" s="895">
        <v>0</v>
      </c>
      <c r="D45" s="895">
        <v>0</v>
      </c>
      <c r="E45" s="444">
        <v>0</v>
      </c>
      <c r="F45" s="444">
        <v>0</v>
      </c>
      <c r="G45" s="444">
        <f t="shared" si="0"/>
        <v>0</v>
      </c>
      <c r="H45" s="444">
        <f t="shared" si="1"/>
        <v>0</v>
      </c>
      <c r="I45" s="444">
        <v>0</v>
      </c>
      <c r="J45" s="444">
        <v>0</v>
      </c>
      <c r="K45" s="444">
        <f t="shared" si="2"/>
        <v>0</v>
      </c>
      <c r="L45" s="444">
        <f t="shared" si="2"/>
        <v>0</v>
      </c>
      <c r="M45" s="444">
        <f t="shared" si="3"/>
        <v>0</v>
      </c>
      <c r="N45" s="444">
        <f t="shared" si="4"/>
        <v>0</v>
      </c>
      <c r="O45" s="365">
        <f t="shared" si="5"/>
        <v>0</v>
      </c>
      <c r="P45" s="365">
        <f t="shared" si="6"/>
        <v>0</v>
      </c>
      <c r="Q45" s="365">
        <f t="shared" si="7"/>
        <v>0</v>
      </c>
      <c r="R45" s="365">
        <f t="shared" si="8"/>
        <v>0</v>
      </c>
      <c r="S45" s="442">
        <f t="shared" si="9"/>
        <v>0</v>
      </c>
      <c r="T45" s="442"/>
    </row>
    <row r="46" spans="1:20" s="363" customFormat="1">
      <c r="A46" s="771">
        <v>36</v>
      </c>
      <c r="B46" s="895" t="s">
        <v>491</v>
      </c>
      <c r="C46" s="895">
        <v>0</v>
      </c>
      <c r="D46" s="895">
        <v>0</v>
      </c>
      <c r="E46" s="444">
        <v>0</v>
      </c>
      <c r="F46" s="444">
        <v>0</v>
      </c>
      <c r="G46" s="444">
        <f t="shared" si="0"/>
        <v>0</v>
      </c>
      <c r="H46" s="444">
        <f t="shared" si="1"/>
        <v>0</v>
      </c>
      <c r="I46" s="444">
        <v>0</v>
      </c>
      <c r="J46" s="444">
        <v>0</v>
      </c>
      <c r="K46" s="444">
        <f t="shared" si="2"/>
        <v>0</v>
      </c>
      <c r="L46" s="444">
        <f t="shared" si="2"/>
        <v>0</v>
      </c>
      <c r="M46" s="444">
        <f t="shared" si="3"/>
        <v>0</v>
      </c>
      <c r="N46" s="444">
        <f t="shared" si="4"/>
        <v>0</v>
      </c>
      <c r="O46" s="365">
        <f t="shared" si="5"/>
        <v>0</v>
      </c>
      <c r="P46" s="365">
        <f t="shared" si="6"/>
        <v>0</v>
      </c>
      <c r="Q46" s="365">
        <f t="shared" si="7"/>
        <v>0</v>
      </c>
      <c r="R46" s="365">
        <f t="shared" si="8"/>
        <v>0</v>
      </c>
      <c r="S46" s="442">
        <f t="shared" si="9"/>
        <v>0</v>
      </c>
      <c r="T46" s="442"/>
    </row>
    <row r="47" spans="1:20" s="363" customFormat="1">
      <c r="A47" s="771">
        <v>37</v>
      </c>
      <c r="B47" s="895" t="s">
        <v>477</v>
      </c>
      <c r="C47" s="895">
        <v>0</v>
      </c>
      <c r="D47" s="895">
        <v>0</v>
      </c>
      <c r="E47" s="444">
        <v>0</v>
      </c>
      <c r="F47" s="444">
        <v>0</v>
      </c>
      <c r="G47" s="444">
        <f t="shared" si="0"/>
        <v>0</v>
      </c>
      <c r="H47" s="444">
        <f t="shared" si="1"/>
        <v>0</v>
      </c>
      <c r="I47" s="444">
        <v>0</v>
      </c>
      <c r="J47" s="444">
        <v>0</v>
      </c>
      <c r="K47" s="444">
        <f t="shared" si="2"/>
        <v>0</v>
      </c>
      <c r="L47" s="444">
        <f t="shared" si="2"/>
        <v>0</v>
      </c>
      <c r="M47" s="444">
        <f t="shared" si="3"/>
        <v>0</v>
      </c>
      <c r="N47" s="444">
        <f t="shared" si="4"/>
        <v>0</v>
      </c>
      <c r="O47" s="365">
        <f t="shared" si="5"/>
        <v>0</v>
      </c>
      <c r="P47" s="365">
        <f t="shared" si="6"/>
        <v>0</v>
      </c>
      <c r="Q47" s="365">
        <f t="shared" si="7"/>
        <v>0</v>
      </c>
      <c r="R47" s="365">
        <f t="shared" si="8"/>
        <v>0</v>
      </c>
      <c r="S47" s="442">
        <f t="shared" si="9"/>
        <v>0</v>
      </c>
      <c r="T47" s="442"/>
    </row>
    <row r="48" spans="1:20" s="363" customFormat="1">
      <c r="A48" s="771">
        <v>38</v>
      </c>
      <c r="B48" s="895" t="s">
        <v>478</v>
      </c>
      <c r="C48" s="895">
        <v>29599</v>
      </c>
      <c r="D48" s="895">
        <v>18210</v>
      </c>
      <c r="E48" s="444">
        <v>177.59399999999997</v>
      </c>
      <c r="F48" s="444">
        <v>106.52849999999999</v>
      </c>
      <c r="G48" s="444">
        <f t="shared" si="0"/>
        <v>73.168728000000002</v>
      </c>
      <c r="H48" s="444">
        <f t="shared" si="1"/>
        <v>43.889742000000005</v>
      </c>
      <c r="I48" s="444">
        <v>8.8800000000000008</v>
      </c>
      <c r="J48" s="444">
        <v>5.46</v>
      </c>
      <c r="K48" s="444">
        <f t="shared" si="2"/>
        <v>1.3319549999999998</v>
      </c>
      <c r="L48" s="444">
        <f t="shared" si="2"/>
        <v>0.79896374999999997</v>
      </c>
      <c r="M48" s="444">
        <f t="shared" si="3"/>
        <v>1.334090928</v>
      </c>
      <c r="N48" s="444">
        <f t="shared" si="4"/>
        <v>1.2006818351999999</v>
      </c>
      <c r="O48" s="365">
        <f t="shared" si="5"/>
        <v>2.3436269999999997</v>
      </c>
      <c r="P48" s="365">
        <f t="shared" si="6"/>
        <v>26.333845200000006</v>
      </c>
      <c r="Q48" s="365">
        <f t="shared" si="7"/>
        <v>3.2760000000000002</v>
      </c>
      <c r="R48" s="365">
        <f t="shared" si="8"/>
        <v>32.752435950000006</v>
      </c>
      <c r="S48" s="442">
        <f t="shared" si="9"/>
        <v>0.58954384710000018</v>
      </c>
      <c r="T48" s="442"/>
    </row>
    <row r="49" spans="1:20" s="363" customFormat="1">
      <c r="A49" s="771">
        <v>39</v>
      </c>
      <c r="B49" s="895" t="s">
        <v>479</v>
      </c>
      <c r="C49" s="895">
        <v>58014</v>
      </c>
      <c r="D49" s="895">
        <v>55009</v>
      </c>
      <c r="E49" s="444">
        <v>348.084</v>
      </c>
      <c r="F49" s="444">
        <v>321.80264999999997</v>
      </c>
      <c r="G49" s="444">
        <f t="shared" si="0"/>
        <v>143.410608</v>
      </c>
      <c r="H49" s="444">
        <f t="shared" si="1"/>
        <v>132.58269179999999</v>
      </c>
      <c r="I49" s="444">
        <v>17.399999999999999</v>
      </c>
      <c r="J49" s="444">
        <v>16.5</v>
      </c>
      <c r="K49" s="444">
        <f t="shared" si="2"/>
        <v>2.61063</v>
      </c>
      <c r="L49" s="444">
        <f t="shared" si="2"/>
        <v>2.413519875</v>
      </c>
      <c r="M49" s="444">
        <f t="shared" si="3"/>
        <v>2.6147398079999999</v>
      </c>
      <c r="N49" s="444">
        <f t="shared" si="4"/>
        <v>2.3532658272</v>
      </c>
      <c r="O49" s="365">
        <f t="shared" si="5"/>
        <v>7.0796582999999993</v>
      </c>
      <c r="P49" s="365">
        <f t="shared" si="6"/>
        <v>79.549615079999995</v>
      </c>
      <c r="Q49" s="365">
        <f t="shared" si="7"/>
        <v>9.9</v>
      </c>
      <c r="R49" s="365">
        <f t="shared" si="8"/>
        <v>98.942793255000012</v>
      </c>
      <c r="S49" s="442">
        <f t="shared" si="9"/>
        <v>1.7809702785900003</v>
      </c>
      <c r="T49" s="442"/>
    </row>
    <row r="50" spans="1:20" s="363" customFormat="1">
      <c r="A50" s="771">
        <v>40</v>
      </c>
      <c r="B50" s="895" t="s">
        <v>480</v>
      </c>
      <c r="C50" s="895">
        <v>0</v>
      </c>
      <c r="D50" s="895">
        <v>0</v>
      </c>
      <c r="E50" s="444">
        <v>0</v>
      </c>
      <c r="F50" s="444">
        <v>0</v>
      </c>
      <c r="G50" s="444">
        <f t="shared" si="0"/>
        <v>0</v>
      </c>
      <c r="H50" s="444">
        <f t="shared" si="1"/>
        <v>0</v>
      </c>
      <c r="I50" s="444">
        <v>0</v>
      </c>
      <c r="J50" s="444">
        <v>0</v>
      </c>
      <c r="K50" s="444">
        <f t="shared" si="2"/>
        <v>0</v>
      </c>
      <c r="L50" s="444">
        <f t="shared" si="2"/>
        <v>0</v>
      </c>
      <c r="M50" s="444">
        <f t="shared" si="3"/>
        <v>0</v>
      </c>
      <c r="N50" s="444">
        <f t="shared" si="4"/>
        <v>0</v>
      </c>
      <c r="O50" s="365">
        <f t="shared" si="5"/>
        <v>0</v>
      </c>
      <c r="P50" s="365">
        <f t="shared" si="6"/>
        <v>0</v>
      </c>
      <c r="Q50" s="365">
        <f t="shared" si="7"/>
        <v>0</v>
      </c>
      <c r="R50" s="365">
        <f t="shared" si="8"/>
        <v>0</v>
      </c>
      <c r="S50" s="442">
        <f t="shared" si="9"/>
        <v>0</v>
      </c>
      <c r="T50" s="442"/>
    </row>
    <row r="51" spans="1:20" s="363" customFormat="1">
      <c r="A51" s="771">
        <v>41</v>
      </c>
      <c r="B51" s="895" t="s">
        <v>481</v>
      </c>
      <c r="C51" s="895">
        <v>0</v>
      </c>
      <c r="D51" s="895">
        <v>0</v>
      </c>
      <c r="E51" s="444">
        <v>0</v>
      </c>
      <c r="F51" s="444">
        <v>0</v>
      </c>
      <c r="G51" s="444">
        <f t="shared" si="0"/>
        <v>0</v>
      </c>
      <c r="H51" s="444">
        <f t="shared" si="1"/>
        <v>0</v>
      </c>
      <c r="I51" s="444">
        <v>0</v>
      </c>
      <c r="J51" s="444">
        <v>0</v>
      </c>
      <c r="K51" s="444">
        <f t="shared" si="2"/>
        <v>0</v>
      </c>
      <c r="L51" s="444">
        <f t="shared" si="2"/>
        <v>0</v>
      </c>
      <c r="M51" s="444">
        <f t="shared" si="3"/>
        <v>0</v>
      </c>
      <c r="N51" s="444">
        <f t="shared" si="4"/>
        <v>0</v>
      </c>
      <c r="O51" s="365">
        <f t="shared" si="5"/>
        <v>0</v>
      </c>
      <c r="P51" s="365">
        <f t="shared" si="6"/>
        <v>0</v>
      </c>
      <c r="Q51" s="365">
        <f t="shared" si="7"/>
        <v>0</v>
      </c>
      <c r="R51" s="365">
        <f t="shared" si="8"/>
        <v>0</v>
      </c>
      <c r="S51" s="442">
        <f t="shared" si="9"/>
        <v>0</v>
      </c>
      <c r="T51" s="442"/>
    </row>
    <row r="52" spans="1:20" s="363" customFormat="1">
      <c r="A52" s="771">
        <v>42</v>
      </c>
      <c r="B52" s="895" t="s">
        <v>482</v>
      </c>
      <c r="C52" s="895">
        <v>16493</v>
      </c>
      <c r="D52" s="895">
        <v>11696</v>
      </c>
      <c r="E52" s="444">
        <v>98.957999999999984</v>
      </c>
      <c r="F52" s="444">
        <v>68.421599999999998</v>
      </c>
      <c r="G52" s="444">
        <f t="shared" si="0"/>
        <v>40.770695999999994</v>
      </c>
      <c r="H52" s="444">
        <f t="shared" si="1"/>
        <v>28.1896992</v>
      </c>
      <c r="I52" s="444">
        <v>4.95</v>
      </c>
      <c r="J52" s="444">
        <v>3.51</v>
      </c>
      <c r="K52" s="444">
        <f t="shared" si="2"/>
        <v>0.74218499999999987</v>
      </c>
      <c r="L52" s="444">
        <f t="shared" si="2"/>
        <v>0.51316200000000001</v>
      </c>
      <c r="M52" s="444">
        <f t="shared" si="3"/>
        <v>0.74340609599999996</v>
      </c>
      <c r="N52" s="444">
        <f t="shared" si="4"/>
        <v>0.66906548639999996</v>
      </c>
      <c r="O52" s="365">
        <f t="shared" si="5"/>
        <v>1.5052751999999998</v>
      </c>
      <c r="P52" s="365">
        <f t="shared" si="6"/>
        <v>16.913819520000001</v>
      </c>
      <c r="Q52" s="365">
        <f t="shared" si="7"/>
        <v>2.1059999999999999</v>
      </c>
      <c r="R52" s="365">
        <f t="shared" si="8"/>
        <v>21.03825672</v>
      </c>
      <c r="S52" s="442">
        <f t="shared" si="9"/>
        <v>0.37868862096</v>
      </c>
      <c r="T52" s="442"/>
    </row>
    <row r="53" spans="1:20" s="363" customFormat="1">
      <c r="A53" s="771">
        <v>43</v>
      </c>
      <c r="B53" s="895" t="s">
        <v>483</v>
      </c>
      <c r="C53" s="895">
        <v>7568</v>
      </c>
      <c r="D53" s="895">
        <v>4541</v>
      </c>
      <c r="E53" s="444">
        <v>45.408000000000001</v>
      </c>
      <c r="F53" s="444">
        <v>26.56485</v>
      </c>
      <c r="G53" s="444">
        <f t="shared" si="0"/>
        <v>18.708095999999998</v>
      </c>
      <c r="H53" s="444">
        <f t="shared" si="1"/>
        <v>10.944718200000001</v>
      </c>
      <c r="I53" s="444">
        <v>2.27</v>
      </c>
      <c r="J53" s="444">
        <v>1.36</v>
      </c>
      <c r="K53" s="444">
        <f t="shared" si="2"/>
        <v>0.34055999999999997</v>
      </c>
      <c r="L53" s="444">
        <f t="shared" si="2"/>
        <v>0.19923637500000002</v>
      </c>
      <c r="M53" s="444">
        <f t="shared" si="3"/>
        <v>0.34109849599999997</v>
      </c>
      <c r="N53" s="444">
        <f t="shared" si="4"/>
        <v>0.30698864639999995</v>
      </c>
      <c r="O53" s="365">
        <f t="shared" si="5"/>
        <v>0.58442669999999997</v>
      </c>
      <c r="P53" s="365">
        <f t="shared" si="6"/>
        <v>6.5668309200000001</v>
      </c>
      <c r="Q53" s="365">
        <f t="shared" si="7"/>
        <v>0.81600000000000006</v>
      </c>
      <c r="R53" s="365">
        <f t="shared" si="8"/>
        <v>8.1664939949999997</v>
      </c>
      <c r="S53" s="442">
        <f t="shared" si="9"/>
        <v>0.14699689190999998</v>
      </c>
      <c r="T53" s="442"/>
    </row>
    <row r="54" spans="1:20" s="363" customFormat="1">
      <c r="A54" s="771">
        <v>44</v>
      </c>
      <c r="B54" s="895" t="s">
        <v>484</v>
      </c>
      <c r="C54" s="895">
        <v>20400</v>
      </c>
      <c r="D54" s="895">
        <v>14737</v>
      </c>
      <c r="E54" s="444">
        <v>122.4</v>
      </c>
      <c r="F54" s="444">
        <v>86.211449999999999</v>
      </c>
      <c r="G54" s="444">
        <f t="shared" si="0"/>
        <v>50.428800000000003</v>
      </c>
      <c r="H54" s="444">
        <f t="shared" si="1"/>
        <v>35.519117399999999</v>
      </c>
      <c r="I54" s="444">
        <v>6.12</v>
      </c>
      <c r="J54" s="444">
        <v>4.42</v>
      </c>
      <c r="K54" s="444">
        <f t="shared" si="2"/>
        <v>0.91800000000000004</v>
      </c>
      <c r="L54" s="444">
        <f t="shared" si="2"/>
        <v>0.64658587499999998</v>
      </c>
      <c r="M54" s="444">
        <f t="shared" si="3"/>
        <v>0.91946880000000009</v>
      </c>
      <c r="N54" s="444">
        <f t="shared" si="4"/>
        <v>0.82752192000000013</v>
      </c>
      <c r="O54" s="365">
        <f t="shared" si="5"/>
        <v>1.8966518999999999</v>
      </c>
      <c r="P54" s="365">
        <f t="shared" si="6"/>
        <v>21.311470439999997</v>
      </c>
      <c r="Q54" s="365">
        <f t="shared" si="7"/>
        <v>2.6519999999999997</v>
      </c>
      <c r="R54" s="365">
        <f t="shared" si="8"/>
        <v>26.506708214999996</v>
      </c>
      <c r="S54" s="442">
        <f t="shared" si="9"/>
        <v>0.47712074786999992</v>
      </c>
      <c r="T54" s="442"/>
    </row>
    <row r="55" spans="1:20" s="363" customFormat="1">
      <c r="A55" s="771">
        <v>45</v>
      </c>
      <c r="B55" s="895" t="s">
        <v>485</v>
      </c>
      <c r="C55" s="895">
        <v>39027</v>
      </c>
      <c r="D55" s="895">
        <v>26929</v>
      </c>
      <c r="E55" s="444">
        <v>234.16200000000003</v>
      </c>
      <c r="F55" s="444">
        <v>157.53465</v>
      </c>
      <c r="G55" s="444">
        <f t="shared" si="0"/>
        <v>96.474744000000001</v>
      </c>
      <c r="H55" s="444">
        <f t="shared" si="1"/>
        <v>64.904275800000008</v>
      </c>
      <c r="I55" s="444">
        <v>11.71</v>
      </c>
      <c r="J55" s="444">
        <v>8.07</v>
      </c>
      <c r="K55" s="444">
        <f t="shared" si="2"/>
        <v>1.7562150000000003</v>
      </c>
      <c r="L55" s="444">
        <f t="shared" si="2"/>
        <v>1.1815098749999999</v>
      </c>
      <c r="M55" s="444">
        <f t="shared" si="3"/>
        <v>1.7590553439999999</v>
      </c>
      <c r="N55" s="444">
        <f t="shared" si="4"/>
        <v>1.5831498095999998</v>
      </c>
      <c r="O55" s="365">
        <f t="shared" si="5"/>
        <v>3.4657622999999997</v>
      </c>
      <c r="P55" s="365">
        <f t="shared" si="6"/>
        <v>38.942565480000006</v>
      </c>
      <c r="Q55" s="365">
        <f t="shared" si="7"/>
        <v>4.8420000000000005</v>
      </c>
      <c r="R55" s="365">
        <f t="shared" si="8"/>
        <v>48.43183765500001</v>
      </c>
      <c r="S55" s="442">
        <f t="shared" si="9"/>
        <v>0.87177307779000013</v>
      </c>
      <c r="T55" s="442"/>
    </row>
    <row r="56" spans="1:20" s="366" customFormat="1">
      <c r="A56" s="771">
        <v>46</v>
      </c>
      <c r="B56" s="895" t="s">
        <v>486</v>
      </c>
      <c r="C56" s="895">
        <v>44946</v>
      </c>
      <c r="D56" s="895">
        <v>29215</v>
      </c>
      <c r="E56" s="444">
        <v>269.67599999999999</v>
      </c>
      <c r="F56" s="444">
        <v>170.90774999999999</v>
      </c>
      <c r="G56" s="444">
        <f t="shared" si="0"/>
        <v>111.106512</v>
      </c>
      <c r="H56" s="444">
        <f t="shared" si="1"/>
        <v>70.413993000000005</v>
      </c>
      <c r="I56" s="444">
        <v>13.48</v>
      </c>
      <c r="J56" s="444">
        <v>8.76</v>
      </c>
      <c r="K56" s="444">
        <f t="shared" si="2"/>
        <v>2.02257</v>
      </c>
      <c r="L56" s="444">
        <f t="shared" si="2"/>
        <v>1.281808125</v>
      </c>
      <c r="M56" s="444">
        <f t="shared" si="3"/>
        <v>2.0257453120000002</v>
      </c>
      <c r="N56" s="444">
        <f t="shared" si="4"/>
        <v>1.8231707808000002</v>
      </c>
      <c r="O56" s="365">
        <f t="shared" si="5"/>
        <v>3.7599705000000001</v>
      </c>
      <c r="P56" s="365">
        <f t="shared" si="6"/>
        <v>42.248395799999997</v>
      </c>
      <c r="Q56" s="365">
        <f t="shared" si="7"/>
        <v>5.2560000000000002</v>
      </c>
      <c r="R56" s="365">
        <f t="shared" si="8"/>
        <v>52.546174424999997</v>
      </c>
      <c r="S56" s="442">
        <f t="shared" si="9"/>
        <v>0.94583113964999999</v>
      </c>
      <c r="T56" s="442"/>
    </row>
    <row r="57" spans="1:20" s="363" customFormat="1">
      <c r="A57" s="771">
        <v>47</v>
      </c>
      <c r="B57" s="895" t="s">
        <v>487</v>
      </c>
      <c r="C57" s="895">
        <v>0</v>
      </c>
      <c r="D57" s="895">
        <v>0</v>
      </c>
      <c r="E57" s="444">
        <v>0</v>
      </c>
      <c r="F57" s="444">
        <v>0</v>
      </c>
      <c r="G57" s="444">
        <f t="shared" si="0"/>
        <v>0</v>
      </c>
      <c r="H57" s="444">
        <f t="shared" si="1"/>
        <v>0</v>
      </c>
      <c r="I57" s="444">
        <v>0</v>
      </c>
      <c r="J57" s="444">
        <v>0</v>
      </c>
      <c r="K57" s="444">
        <f t="shared" si="2"/>
        <v>0</v>
      </c>
      <c r="L57" s="444">
        <f t="shared" si="2"/>
        <v>0</v>
      </c>
      <c r="M57" s="444">
        <f t="shared" si="3"/>
        <v>0</v>
      </c>
      <c r="N57" s="444">
        <f t="shared" si="4"/>
        <v>0</v>
      </c>
      <c r="O57" s="365">
        <f t="shared" si="5"/>
        <v>0</v>
      </c>
      <c r="P57" s="365">
        <f t="shared" si="6"/>
        <v>0</v>
      </c>
      <c r="Q57" s="365">
        <f t="shared" si="7"/>
        <v>0</v>
      </c>
      <c r="R57" s="365">
        <f t="shared" si="8"/>
        <v>0</v>
      </c>
      <c r="S57" s="442">
        <f t="shared" si="9"/>
        <v>0</v>
      </c>
      <c r="T57" s="442"/>
    </row>
    <row r="58" spans="1:20" s="363" customFormat="1">
      <c r="A58" s="771">
        <v>48</v>
      </c>
      <c r="B58" s="895" t="s">
        <v>492</v>
      </c>
      <c r="C58" s="895">
        <v>53973</v>
      </c>
      <c r="D58" s="895">
        <v>32719</v>
      </c>
      <c r="E58" s="444">
        <v>323.83800000000002</v>
      </c>
      <c r="F58" s="444">
        <v>191.40615</v>
      </c>
      <c r="G58" s="444">
        <f t="shared" si="0"/>
        <v>133.421256</v>
      </c>
      <c r="H58" s="444">
        <f t="shared" si="1"/>
        <v>78.859333800000002</v>
      </c>
      <c r="I58" s="444">
        <v>16.190000000000001</v>
      </c>
      <c r="J58" s="444">
        <v>9.82</v>
      </c>
      <c r="K58" s="444">
        <f t="shared" si="2"/>
        <v>2.4287850000000004</v>
      </c>
      <c r="L58" s="444">
        <f t="shared" si="2"/>
        <v>1.4355461249999999</v>
      </c>
      <c r="M58" s="444">
        <f t="shared" si="3"/>
        <v>2.4326406560000002</v>
      </c>
      <c r="N58" s="444">
        <f t="shared" si="4"/>
        <v>2.1893765904000002</v>
      </c>
      <c r="O58" s="365">
        <f t="shared" si="5"/>
        <v>4.2109353</v>
      </c>
      <c r="P58" s="365">
        <f t="shared" si="6"/>
        <v>47.315600279999998</v>
      </c>
      <c r="Q58" s="365">
        <f t="shared" si="7"/>
        <v>5.8920000000000003</v>
      </c>
      <c r="R58" s="365">
        <f t="shared" si="8"/>
        <v>58.854081705000006</v>
      </c>
      <c r="S58" s="442">
        <f t="shared" si="9"/>
        <v>1.0593734706900002</v>
      </c>
      <c r="T58" s="442"/>
    </row>
    <row r="59" spans="1:20" s="363" customFormat="1">
      <c r="A59" s="771">
        <v>49</v>
      </c>
      <c r="B59" s="895" t="s">
        <v>493</v>
      </c>
      <c r="C59" s="895">
        <v>0</v>
      </c>
      <c r="D59" s="895">
        <v>0</v>
      </c>
      <c r="E59" s="444">
        <v>0</v>
      </c>
      <c r="F59" s="444">
        <v>0</v>
      </c>
      <c r="G59" s="444">
        <f t="shared" si="0"/>
        <v>0</v>
      </c>
      <c r="H59" s="444">
        <f t="shared" si="1"/>
        <v>0</v>
      </c>
      <c r="I59" s="444">
        <v>0</v>
      </c>
      <c r="J59" s="444">
        <v>0</v>
      </c>
      <c r="K59" s="444">
        <f t="shared" si="2"/>
        <v>0</v>
      </c>
      <c r="L59" s="444">
        <f t="shared" si="2"/>
        <v>0</v>
      </c>
      <c r="M59" s="444">
        <f t="shared" si="3"/>
        <v>0</v>
      </c>
      <c r="N59" s="444">
        <f t="shared" si="4"/>
        <v>0</v>
      </c>
      <c r="O59" s="365">
        <f t="shared" si="5"/>
        <v>0</v>
      </c>
      <c r="P59" s="365">
        <f t="shared" si="6"/>
        <v>0</v>
      </c>
      <c r="Q59" s="365">
        <f t="shared" si="7"/>
        <v>0</v>
      </c>
      <c r="R59" s="365">
        <f t="shared" si="8"/>
        <v>0</v>
      </c>
      <c r="S59" s="442">
        <f t="shared" si="9"/>
        <v>0</v>
      </c>
      <c r="T59" s="442"/>
    </row>
    <row r="60" spans="1:20" s="363" customFormat="1">
      <c r="A60" s="771">
        <v>50</v>
      </c>
      <c r="B60" s="895" t="s">
        <v>488</v>
      </c>
      <c r="C60" s="895">
        <v>6950</v>
      </c>
      <c r="D60" s="895">
        <v>2433</v>
      </c>
      <c r="E60" s="444">
        <v>41.70000000000001</v>
      </c>
      <c r="F60" s="444">
        <v>14.233049999999999</v>
      </c>
      <c r="G60" s="444">
        <f t="shared" si="0"/>
        <v>17.180399999999999</v>
      </c>
      <c r="H60" s="444">
        <f t="shared" si="1"/>
        <v>5.8640165999999994</v>
      </c>
      <c r="I60" s="444">
        <v>2.08</v>
      </c>
      <c r="J60" s="444">
        <v>0.73</v>
      </c>
      <c r="K60" s="444">
        <f t="shared" si="2"/>
        <v>0.31275000000000008</v>
      </c>
      <c r="L60" s="444">
        <f t="shared" si="2"/>
        <v>0.10674787499999999</v>
      </c>
      <c r="M60" s="444">
        <f t="shared" si="3"/>
        <v>0.31317039999999996</v>
      </c>
      <c r="N60" s="444">
        <f t="shared" si="4"/>
        <v>0.28185335999999994</v>
      </c>
      <c r="O60" s="365">
        <f t="shared" si="5"/>
        <v>0.31312709999999994</v>
      </c>
      <c r="P60" s="365">
        <f t="shared" si="6"/>
        <v>3.5184099599999996</v>
      </c>
      <c r="Q60" s="365">
        <f t="shared" si="7"/>
        <v>0.43799999999999994</v>
      </c>
      <c r="R60" s="365">
        <f t="shared" si="8"/>
        <v>4.3762849349999993</v>
      </c>
      <c r="S60" s="442">
        <f t="shared" si="9"/>
        <v>7.8773128829999997E-2</v>
      </c>
      <c r="T60" s="442"/>
    </row>
    <row r="61" spans="1:20" s="363" customFormat="1">
      <c r="A61" s="771">
        <v>51</v>
      </c>
      <c r="B61" s="895" t="s">
        <v>494</v>
      </c>
      <c r="C61" s="895">
        <v>47822</v>
      </c>
      <c r="D61" s="895">
        <v>46228</v>
      </c>
      <c r="E61" s="444">
        <v>286.93200000000002</v>
      </c>
      <c r="F61" s="444">
        <v>270.43379999999996</v>
      </c>
      <c r="G61" s="444">
        <f t="shared" si="0"/>
        <v>118.21598400000001</v>
      </c>
      <c r="H61" s="444">
        <f t="shared" si="1"/>
        <v>111.41872559999999</v>
      </c>
      <c r="I61" s="444">
        <v>14.35</v>
      </c>
      <c r="J61" s="444">
        <v>13.87</v>
      </c>
      <c r="K61" s="444">
        <f t="shared" si="2"/>
        <v>2.1519900000000001</v>
      </c>
      <c r="L61" s="444">
        <f t="shared" si="2"/>
        <v>2.0282534999999999</v>
      </c>
      <c r="M61" s="444">
        <f t="shared" si="3"/>
        <v>2.1554875840000007</v>
      </c>
      <c r="N61" s="444">
        <f t="shared" si="4"/>
        <v>1.9399388256000005</v>
      </c>
      <c r="O61" s="365">
        <f t="shared" si="5"/>
        <v>5.9495435999999984</v>
      </c>
      <c r="P61" s="365">
        <f t="shared" si="6"/>
        <v>66.85123535999999</v>
      </c>
      <c r="Q61" s="365">
        <f t="shared" si="7"/>
        <v>8.3219999999999992</v>
      </c>
      <c r="R61" s="365">
        <f t="shared" si="8"/>
        <v>83.151032459999996</v>
      </c>
      <c r="S61" s="442">
        <f t="shared" si="9"/>
        <v>1.4967185842800002</v>
      </c>
      <c r="T61" s="442"/>
    </row>
    <row r="62" spans="1:20" s="940" customFormat="1">
      <c r="A62" s="1691" t="s">
        <v>9</v>
      </c>
      <c r="B62" s="1691"/>
      <c r="C62" s="938">
        <f>SUM(C11:C61)</f>
        <v>530254</v>
      </c>
      <c r="D62" s="938">
        <f>SUM(D11:D61)</f>
        <v>373744</v>
      </c>
      <c r="E62" s="935">
        <f>SUM(E11:E61)</f>
        <v>3181.5239999999994</v>
      </c>
      <c r="F62" s="935">
        <f t="shared" ref="F62:N62" si="10">SUM(F11:F61)</f>
        <v>2186.4023999999999</v>
      </c>
      <c r="G62" s="935">
        <f t="shared" si="10"/>
        <v>1310.7878880000001</v>
      </c>
      <c r="H62" s="935">
        <f t="shared" si="10"/>
        <v>900.79778880000003</v>
      </c>
      <c r="I62" s="935">
        <f t="shared" si="10"/>
        <v>159.06000000000003</v>
      </c>
      <c r="J62" s="935">
        <f t="shared" si="10"/>
        <v>112.10000000000004</v>
      </c>
      <c r="K62" s="935">
        <f t="shared" si="10"/>
        <v>23.861430000000006</v>
      </c>
      <c r="L62" s="935">
        <f t="shared" si="10"/>
        <v>16.398018</v>
      </c>
      <c r="M62" s="935">
        <f t="shared" si="10"/>
        <v>23.899349088000001</v>
      </c>
      <c r="N62" s="935">
        <f t="shared" si="10"/>
        <v>21.5094141792</v>
      </c>
      <c r="O62" s="939"/>
      <c r="P62" s="939"/>
      <c r="Q62" s="939"/>
      <c r="R62" s="939"/>
      <c r="S62" s="939"/>
      <c r="T62" s="939"/>
    </row>
    <row r="63" spans="1:20">
      <c r="A63" s="79"/>
      <c r="B63" s="95"/>
      <c r="C63" s="95"/>
      <c r="D63" s="95"/>
      <c r="E63" s="95"/>
      <c r="F63" s="291"/>
      <c r="G63" s="291"/>
      <c r="H63" s="291"/>
      <c r="I63" s="291"/>
      <c r="J63" s="291"/>
      <c r="K63" s="291"/>
      <c r="L63" s="291"/>
    </row>
    <row r="64" spans="1:20">
      <c r="A64" s="79"/>
      <c r="B64" s="95"/>
      <c r="C64" s="95"/>
      <c r="D64" s="95"/>
      <c r="E64" s="95"/>
      <c r="F64" s="291"/>
      <c r="G64" s="291"/>
      <c r="H64" s="291"/>
      <c r="I64" s="291"/>
      <c r="J64" s="291"/>
      <c r="K64" s="291"/>
      <c r="L64" s="291"/>
    </row>
    <row r="65" spans="1:13" ht="15.75" customHeight="1">
      <c r="A65" s="81" t="s">
        <v>5</v>
      </c>
      <c r="B65" s="81"/>
      <c r="C65" s="81"/>
      <c r="D65" s="81"/>
      <c r="E65" s="81"/>
      <c r="F65" s="81"/>
      <c r="G65" s="81"/>
      <c r="H65" s="81"/>
      <c r="I65" s="81"/>
      <c r="K65" s="1690" t="s">
        <v>6</v>
      </c>
      <c r="L65" s="1690"/>
    </row>
    <row r="66" spans="1:13" ht="12.75" customHeight="1">
      <c r="A66" s="1410" t="s">
        <v>546</v>
      </c>
      <c r="B66" s="1410"/>
      <c r="C66" s="1410"/>
      <c r="D66" s="1410"/>
      <c r="E66" s="1410"/>
      <c r="F66" s="1410"/>
      <c r="G66" s="1410"/>
      <c r="H66" s="1410"/>
      <c r="I66" s="1410"/>
      <c r="J66" s="1410"/>
      <c r="K66" s="1410"/>
      <c r="L66" s="1410"/>
    </row>
    <row r="67" spans="1:13" ht="12.75" customHeight="1">
      <c r="A67" s="758"/>
      <c r="B67" s="758"/>
      <c r="C67" s="758"/>
      <c r="D67" s="758"/>
      <c r="E67" s="758"/>
      <c r="F67" s="758"/>
      <c r="G67" s="758"/>
      <c r="H67" s="758"/>
      <c r="I67" s="758"/>
      <c r="J67" s="1690"/>
      <c r="K67" s="1690"/>
      <c r="L67" s="1690"/>
      <c r="M67" s="1690"/>
    </row>
    <row r="68" spans="1:13">
      <c r="A68" s="81"/>
      <c r="B68" s="81"/>
      <c r="C68" s="81"/>
      <c r="D68" s="81"/>
      <c r="E68" s="81"/>
      <c r="G68" s="81"/>
      <c r="J68" s="1687" t="s">
        <v>55</v>
      </c>
      <c r="K68" s="1687"/>
      <c r="L68" s="1687"/>
    </row>
    <row r="72" spans="1:13">
      <c r="A72" s="1688"/>
      <c r="B72" s="1688"/>
      <c r="C72" s="1688"/>
      <c r="D72" s="1688"/>
      <c r="E72" s="1688"/>
      <c r="F72" s="1688"/>
      <c r="G72" s="1688"/>
      <c r="H72" s="1688"/>
      <c r="I72" s="1688"/>
      <c r="J72" s="1688"/>
      <c r="K72" s="1688"/>
      <c r="L72" s="1688"/>
    </row>
    <row r="74" spans="1:13">
      <c r="A74" s="1688"/>
      <c r="B74" s="1688"/>
      <c r="C74" s="1688"/>
      <c r="D74" s="1688"/>
      <c r="E74" s="1688"/>
      <c r="F74" s="1688"/>
      <c r="G74" s="1688"/>
      <c r="H74" s="1688"/>
      <c r="I74" s="1688"/>
      <c r="J74" s="1688"/>
      <c r="K74" s="1688"/>
      <c r="L74" s="1688"/>
    </row>
  </sheetData>
  <autoFilter ref="A10:T62"/>
  <mergeCells count="21">
    <mergeCell ref="J68:L68"/>
    <mergeCell ref="A72:L72"/>
    <mergeCell ref="A74:L74"/>
    <mergeCell ref="M8:N8"/>
    <mergeCell ref="S8:T8"/>
    <mergeCell ref="A62:B62"/>
    <mergeCell ref="K65:L65"/>
    <mergeCell ref="A66:L66"/>
    <mergeCell ref="J67:M67"/>
    <mergeCell ref="A8:A9"/>
    <mergeCell ref="B8:B9"/>
    <mergeCell ref="E8:F8"/>
    <mergeCell ref="G8:H8"/>
    <mergeCell ref="I8:J8"/>
    <mergeCell ref="K8:L8"/>
    <mergeCell ref="G1:K1"/>
    <mergeCell ref="A2:L2"/>
    <mergeCell ref="A3:L3"/>
    <mergeCell ref="A5:N5"/>
    <mergeCell ref="A7:F7"/>
    <mergeCell ref="J7:N7"/>
  </mergeCells>
  <printOptions horizontalCentered="1"/>
  <pageMargins left="0.16" right="0.17" top="0.23622047244094499" bottom="0" header="0.31496062992126" footer="0.16"/>
  <pageSetup paperSize="9" scale="99" orientation="landscape" r:id="rId1"/>
  <rowBreaks count="1" manualBreakCount="1">
    <brk id="40" max="11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100" workbookViewId="0">
      <selection activeCell="K16" sqref="K16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262" customWidth="1"/>
    <col min="5" max="8" width="18.42578125" style="262" customWidth="1"/>
  </cols>
  <sheetData>
    <row r="1" spans="1:15">
      <c r="H1" s="268" t="s">
        <v>329</v>
      </c>
    </row>
    <row r="2" spans="1:15" ht="18">
      <c r="A2" s="1261" t="s">
        <v>0</v>
      </c>
      <c r="B2" s="1261"/>
      <c r="C2" s="1261"/>
      <c r="D2" s="1261"/>
      <c r="E2" s="1261"/>
      <c r="F2" s="1261"/>
      <c r="G2" s="1261"/>
      <c r="H2" s="1261"/>
      <c r="I2" s="213"/>
      <c r="J2" s="213"/>
      <c r="K2" s="213"/>
      <c r="L2" s="213"/>
      <c r="M2" s="213"/>
      <c r="N2" s="213"/>
      <c r="O2" s="213"/>
    </row>
    <row r="3" spans="1:15" ht="21">
      <c r="A3" s="1262" t="s">
        <v>382</v>
      </c>
      <c r="B3" s="1262"/>
      <c r="C3" s="1262"/>
      <c r="D3" s="1262"/>
      <c r="E3" s="1262"/>
      <c r="F3" s="1262"/>
      <c r="G3" s="1262"/>
      <c r="H3" s="1262"/>
      <c r="I3" s="214"/>
      <c r="J3" s="214"/>
      <c r="K3" s="214"/>
      <c r="L3" s="214"/>
      <c r="M3" s="214"/>
      <c r="N3" s="214"/>
      <c r="O3" s="214"/>
    </row>
    <row r="4" spans="1:15" ht="15">
      <c r="A4" s="182"/>
      <c r="B4" s="182"/>
      <c r="C4" s="182"/>
      <c r="D4" s="260"/>
      <c r="E4" s="260"/>
      <c r="F4" s="260"/>
      <c r="G4" s="260"/>
      <c r="H4" s="260"/>
      <c r="I4" s="182"/>
      <c r="J4" s="182"/>
      <c r="K4" s="182"/>
      <c r="L4" s="182"/>
      <c r="M4" s="182"/>
      <c r="N4" s="182"/>
      <c r="O4" s="182"/>
    </row>
    <row r="5" spans="1:15" ht="18">
      <c r="A5" s="1261" t="s">
        <v>328</v>
      </c>
      <c r="B5" s="1261"/>
      <c r="C5" s="1261"/>
      <c r="D5" s="1261"/>
      <c r="E5" s="1261"/>
      <c r="F5" s="1261"/>
      <c r="G5" s="1261"/>
      <c r="H5" s="1261"/>
      <c r="I5" s="213"/>
      <c r="J5" s="213"/>
      <c r="K5" s="213"/>
      <c r="L5" s="213"/>
      <c r="M5" s="213"/>
      <c r="N5" s="213"/>
      <c r="O5" s="213"/>
    </row>
    <row r="6" spans="1:15" ht="15">
      <c r="A6" s="183" t="s">
        <v>163</v>
      </c>
      <c r="B6" s="183"/>
      <c r="C6" s="182"/>
      <c r="D6" s="260"/>
      <c r="E6" s="260"/>
      <c r="F6" s="1698" t="s">
        <v>359</v>
      </c>
      <c r="G6" s="1698"/>
      <c r="H6" s="1698"/>
      <c r="I6" s="182"/>
      <c r="J6" s="182"/>
      <c r="K6" s="182"/>
      <c r="L6" s="215"/>
      <c r="M6" s="215"/>
      <c r="N6" s="1696"/>
      <c r="O6" s="1696"/>
    </row>
    <row r="7" spans="1:15" ht="31.5" customHeight="1">
      <c r="A7" s="1265" t="s">
        <v>1</v>
      </c>
      <c r="B7" s="1265" t="s">
        <v>2</v>
      </c>
      <c r="C7" s="1697" t="s">
        <v>261</v>
      </c>
      <c r="D7" s="1693" t="s">
        <v>318</v>
      </c>
      <c r="E7" s="1694"/>
      <c r="F7" s="1694"/>
      <c r="G7" s="1694"/>
      <c r="H7" s="1695"/>
    </row>
    <row r="8" spans="1:15" ht="34.5" customHeight="1">
      <c r="A8" s="1265"/>
      <c r="B8" s="1265"/>
      <c r="C8" s="1697"/>
      <c r="D8" s="261" t="s">
        <v>319</v>
      </c>
      <c r="E8" s="261" t="s">
        <v>320</v>
      </c>
      <c r="F8" s="261" t="s">
        <v>321</v>
      </c>
      <c r="G8" s="261" t="s">
        <v>397</v>
      </c>
      <c r="H8" s="261" t="s">
        <v>33</v>
      </c>
    </row>
    <row r="9" spans="1:15" ht="15">
      <c r="A9" s="216">
        <v>1</v>
      </c>
      <c r="B9" s="216">
        <v>2</v>
      </c>
      <c r="C9" s="216">
        <v>3</v>
      </c>
      <c r="D9" s="279">
        <v>4</v>
      </c>
      <c r="E9" s="279">
        <v>5</v>
      </c>
      <c r="F9" s="279">
        <v>6</v>
      </c>
      <c r="G9" s="279">
        <v>7</v>
      </c>
      <c r="H9" s="279">
        <v>8</v>
      </c>
    </row>
    <row r="10" spans="1:15">
      <c r="A10" s="7">
        <v>1</v>
      </c>
      <c r="B10" s="7"/>
      <c r="C10" s="7"/>
      <c r="D10" s="186"/>
      <c r="E10" s="186"/>
      <c r="F10" s="186"/>
      <c r="G10" s="186"/>
      <c r="H10" s="186"/>
    </row>
    <row r="11" spans="1:15">
      <c r="A11" s="7">
        <v>2</v>
      </c>
      <c r="B11" s="7"/>
      <c r="C11" s="7"/>
      <c r="D11" s="186"/>
      <c r="E11" s="186"/>
      <c r="F11" s="186"/>
      <c r="G11" s="186"/>
      <c r="H11" s="186"/>
    </row>
    <row r="12" spans="1:15">
      <c r="A12" s="7">
        <v>3</v>
      </c>
      <c r="B12" s="7"/>
      <c r="C12" s="7"/>
      <c r="D12" s="186"/>
      <c r="E12" s="186"/>
      <c r="F12" s="186"/>
      <c r="G12" s="186"/>
      <c r="H12" s="186"/>
    </row>
    <row r="13" spans="1:15">
      <c r="A13" s="7">
        <v>4</v>
      </c>
      <c r="B13" s="7"/>
      <c r="C13" s="7"/>
      <c r="D13" s="186"/>
      <c r="E13" s="186"/>
      <c r="F13" s="186"/>
      <c r="G13" s="186"/>
      <c r="H13" s="186"/>
    </row>
    <row r="14" spans="1:15">
      <c r="A14" s="7">
        <v>5</v>
      </c>
      <c r="B14" s="7"/>
      <c r="C14" s="7"/>
      <c r="D14" s="186"/>
      <c r="E14" s="186"/>
      <c r="F14" s="186"/>
      <c r="G14" s="186"/>
      <c r="H14" s="186"/>
    </row>
    <row r="15" spans="1:15">
      <c r="A15" s="7">
        <v>6</v>
      </c>
      <c r="B15" s="7"/>
      <c r="C15" s="7"/>
      <c r="D15" s="186"/>
      <c r="E15" s="186"/>
      <c r="F15" s="186"/>
      <c r="G15" s="186"/>
      <c r="H15" s="186"/>
    </row>
    <row r="16" spans="1:15">
      <c r="A16" s="7">
        <v>7</v>
      </c>
      <c r="B16" s="7"/>
      <c r="C16" s="7"/>
      <c r="D16" s="186"/>
      <c r="E16" s="186"/>
      <c r="F16" s="186"/>
      <c r="G16" s="186"/>
      <c r="H16" s="186"/>
    </row>
    <row r="17" spans="1:9">
      <c r="A17" s="7">
        <v>8</v>
      </c>
      <c r="B17" s="7"/>
      <c r="C17" s="7"/>
      <c r="D17" s="186"/>
      <c r="E17" s="186"/>
      <c r="F17" s="186"/>
      <c r="G17" s="186"/>
      <c r="H17" s="186"/>
    </row>
    <row r="18" spans="1:9">
      <c r="A18" s="7">
        <v>9</v>
      </c>
      <c r="B18" s="7"/>
      <c r="C18" s="7"/>
      <c r="D18" s="186"/>
      <c r="E18" s="186"/>
      <c r="F18" s="186"/>
      <c r="G18" s="186"/>
      <c r="H18" s="186"/>
    </row>
    <row r="19" spans="1:9">
      <c r="A19" s="7">
        <v>10</v>
      </c>
      <c r="B19" s="7"/>
      <c r="C19" s="7"/>
      <c r="D19" s="186"/>
      <c r="E19" s="186"/>
      <c r="F19" s="186"/>
      <c r="G19" s="186"/>
      <c r="H19" s="186"/>
    </row>
    <row r="20" spans="1:9">
      <c r="A20" s="7">
        <v>11</v>
      </c>
      <c r="B20" s="7"/>
      <c r="C20" s="7"/>
      <c r="D20" s="186"/>
      <c r="E20" s="186"/>
      <c r="F20" s="186"/>
      <c r="G20" s="186"/>
      <c r="H20" s="186"/>
    </row>
    <row r="21" spans="1:9">
      <c r="A21" s="7">
        <v>12</v>
      </c>
      <c r="B21" s="7"/>
      <c r="C21" s="7"/>
      <c r="D21" s="186"/>
      <c r="E21" s="186"/>
      <c r="F21" s="186"/>
      <c r="G21" s="186"/>
      <c r="H21" s="186"/>
    </row>
    <row r="22" spans="1:9">
      <c r="A22" s="7">
        <v>13</v>
      </c>
      <c r="B22" s="7"/>
      <c r="C22" s="7"/>
      <c r="D22" s="186"/>
      <c r="E22" s="186"/>
      <c r="F22" s="186"/>
      <c r="G22" s="186"/>
      <c r="H22" s="186"/>
    </row>
    <row r="23" spans="1:9">
      <c r="A23" s="7">
        <v>14</v>
      </c>
      <c r="B23" s="120"/>
      <c r="C23" s="120"/>
      <c r="D23" s="202"/>
      <c r="E23" s="202"/>
      <c r="F23" s="202"/>
      <c r="G23" s="202"/>
      <c r="H23" s="202"/>
    </row>
    <row r="24" spans="1:9" ht="15" customHeight="1">
      <c r="A24" s="120" t="s">
        <v>3</v>
      </c>
      <c r="B24" s="120"/>
      <c r="C24" s="120"/>
      <c r="D24" s="202"/>
      <c r="E24" s="202"/>
      <c r="F24" s="202"/>
      <c r="G24" s="202"/>
      <c r="H24" s="202"/>
    </row>
    <row r="25" spans="1:9" ht="15" customHeight="1">
      <c r="A25" s="120" t="s">
        <v>3</v>
      </c>
      <c r="B25" s="120"/>
      <c r="C25" s="120"/>
      <c r="D25" s="111"/>
      <c r="E25" s="111"/>
      <c r="F25" s="111"/>
      <c r="G25" s="277"/>
      <c r="H25" s="111"/>
    </row>
    <row r="26" spans="1:9" ht="15" customHeight="1">
      <c r="A26" s="120" t="s">
        <v>9</v>
      </c>
      <c r="B26" s="120"/>
      <c r="C26" s="120"/>
      <c r="D26" s="111"/>
      <c r="E26" s="111"/>
      <c r="F26" s="111"/>
      <c r="G26" s="277"/>
      <c r="H26" s="111"/>
    </row>
    <row r="27" spans="1:9" ht="15" customHeight="1">
      <c r="A27" s="188"/>
      <c r="B27" s="188"/>
      <c r="C27" s="188"/>
      <c r="D27" s="189"/>
      <c r="E27" s="189"/>
      <c r="F27" s="189"/>
      <c r="G27" s="273"/>
      <c r="H27" s="189"/>
    </row>
    <row r="28" spans="1:9" ht="15" customHeight="1">
      <c r="A28" s="188"/>
      <c r="B28" s="188"/>
      <c r="C28" s="188"/>
      <c r="D28" s="189"/>
      <c r="E28" s="189"/>
      <c r="F28" s="189"/>
      <c r="G28" s="273"/>
      <c r="H28" s="189"/>
    </row>
    <row r="29" spans="1:9" ht="15" customHeight="1">
      <c r="A29" s="188"/>
      <c r="B29" s="188"/>
      <c r="C29" s="188"/>
      <c r="D29" s="1259" t="s">
        <v>6</v>
      </c>
      <c r="E29" s="1259"/>
      <c r="F29" s="1259"/>
      <c r="G29" s="1259"/>
      <c r="H29" s="1259"/>
      <c r="I29" s="1259"/>
    </row>
    <row r="30" spans="1:9">
      <c r="A30" s="188" t="s">
        <v>5</v>
      </c>
      <c r="C30" s="188"/>
      <c r="D30" s="1259" t="s">
        <v>7</v>
      </c>
      <c r="E30" s="1259"/>
      <c r="F30" s="1259"/>
      <c r="G30" s="1259"/>
      <c r="H30" s="1259"/>
      <c r="I30" s="1259"/>
    </row>
    <row r="31" spans="1:9">
      <c r="D31" s="1259" t="s">
        <v>56</v>
      </c>
      <c r="E31" s="1259"/>
      <c r="F31" s="1259"/>
      <c r="G31" s="1259"/>
      <c r="H31" s="1259"/>
      <c r="I31" s="1259"/>
    </row>
    <row r="32" spans="1:9">
      <c r="D32" s="1692" t="s">
        <v>55</v>
      </c>
      <c r="E32" s="1692"/>
      <c r="F32" s="1692"/>
      <c r="G32" s="1692"/>
      <c r="H32" s="1692"/>
      <c r="I32" s="188"/>
    </row>
  </sheetData>
  <mergeCells count="13">
    <mergeCell ref="N6:O6"/>
    <mergeCell ref="A7:A8"/>
    <mergeCell ref="B7:B8"/>
    <mergeCell ref="C7:C8"/>
    <mergeCell ref="F6:H6"/>
    <mergeCell ref="D29:I29"/>
    <mergeCell ref="D30:I30"/>
    <mergeCell ref="D31:I31"/>
    <mergeCell ref="D32:H32"/>
    <mergeCell ref="A2:H2"/>
    <mergeCell ref="A3:H3"/>
    <mergeCell ref="A5:H5"/>
    <mergeCell ref="D7:H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80" workbookViewId="0">
      <selection activeCell="J6" sqref="J6:J7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1261" t="s">
        <v>0</v>
      </c>
      <c r="B1" s="1261"/>
      <c r="C1" s="1261"/>
      <c r="D1" s="1261"/>
      <c r="E1" s="1261"/>
      <c r="F1" s="1261"/>
      <c r="G1" s="1261"/>
      <c r="H1" s="1261"/>
      <c r="I1" s="275"/>
      <c r="J1" s="275"/>
      <c r="K1" s="225" t="s">
        <v>331</v>
      </c>
    </row>
    <row r="2" spans="1:11" ht="21">
      <c r="A2" s="1262" t="s">
        <v>354</v>
      </c>
      <c r="B2" s="1262"/>
      <c r="C2" s="1262"/>
      <c r="D2" s="1262"/>
      <c r="E2" s="1262"/>
      <c r="F2" s="1262"/>
      <c r="G2" s="1262"/>
      <c r="H2" s="1262"/>
      <c r="I2" s="276"/>
      <c r="J2" s="276"/>
    </row>
    <row r="3" spans="1:11" ht="15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1" ht="18">
      <c r="A4" s="1261" t="s">
        <v>330</v>
      </c>
      <c r="B4" s="1261"/>
      <c r="C4" s="1261"/>
      <c r="D4" s="1261"/>
      <c r="E4" s="1261"/>
      <c r="F4" s="1261"/>
      <c r="G4" s="1261"/>
      <c r="H4" s="1261"/>
      <c r="I4" s="275"/>
      <c r="J4" s="275"/>
    </row>
    <row r="5" spans="1:11" ht="15">
      <c r="A5" s="183" t="s">
        <v>163</v>
      </c>
      <c r="B5" s="183"/>
      <c r="C5" s="183"/>
      <c r="D5" s="183"/>
      <c r="E5" s="183"/>
      <c r="F5" s="183"/>
      <c r="G5" s="183" t="s">
        <v>359</v>
      </c>
      <c r="H5" s="183"/>
      <c r="I5" s="183"/>
      <c r="J5" s="183"/>
    </row>
    <row r="6" spans="1:11" ht="21.75" customHeight="1">
      <c r="A6" s="1263" t="s">
        <v>1</v>
      </c>
      <c r="B6" s="1263" t="s">
        <v>29</v>
      </c>
      <c r="C6" s="1205" t="s">
        <v>314</v>
      </c>
      <c r="D6" s="1206"/>
      <c r="E6" s="1244"/>
      <c r="F6" s="1205" t="s">
        <v>317</v>
      </c>
      <c r="G6" s="1206"/>
      <c r="H6" s="1244"/>
      <c r="I6" s="1232" t="s">
        <v>396</v>
      </c>
      <c r="J6" s="1232" t="s">
        <v>395</v>
      </c>
      <c r="K6" s="1232" t="s">
        <v>49</v>
      </c>
    </row>
    <row r="7" spans="1:11" ht="26.25" customHeight="1">
      <c r="A7" s="1264"/>
      <c r="B7" s="1264"/>
      <c r="C7" s="5" t="s">
        <v>313</v>
      </c>
      <c r="D7" s="5" t="s">
        <v>315</v>
      </c>
      <c r="E7" s="5" t="s">
        <v>316</v>
      </c>
      <c r="F7" s="5" t="s">
        <v>313</v>
      </c>
      <c r="G7" s="5" t="s">
        <v>315</v>
      </c>
      <c r="H7" s="5" t="s">
        <v>316</v>
      </c>
      <c r="I7" s="1233"/>
      <c r="J7" s="1233"/>
      <c r="K7" s="1233"/>
    </row>
    <row r="8" spans="1:11" ht="15">
      <c r="A8" s="267">
        <v>1</v>
      </c>
      <c r="B8" s="267">
        <v>2</v>
      </c>
      <c r="C8" s="267">
        <v>3</v>
      </c>
      <c r="D8" s="267">
        <v>4</v>
      </c>
      <c r="E8" s="267">
        <v>5</v>
      </c>
      <c r="F8" s="267">
        <v>6</v>
      </c>
      <c r="G8" s="267">
        <v>7</v>
      </c>
      <c r="H8" s="267">
        <v>8</v>
      </c>
      <c r="I8" s="267">
        <v>9</v>
      </c>
      <c r="J8" s="267">
        <v>10</v>
      </c>
      <c r="K8" s="267">
        <v>11</v>
      </c>
    </row>
    <row r="9" spans="1:11" ht="15">
      <c r="A9" s="266">
        <v>1</v>
      </c>
      <c r="B9" s="185"/>
      <c r="C9" s="5"/>
      <c r="D9" s="5"/>
      <c r="E9" s="5"/>
      <c r="F9" s="5"/>
      <c r="G9" s="5"/>
      <c r="H9" s="5"/>
      <c r="I9" s="272"/>
      <c r="J9" s="272"/>
      <c r="K9" s="185"/>
    </row>
    <row r="10" spans="1:11" ht="15">
      <c r="A10" s="266">
        <v>2</v>
      </c>
      <c r="B10" s="185"/>
      <c r="C10" s="5"/>
      <c r="D10" s="5"/>
      <c r="E10" s="5"/>
      <c r="F10" s="5"/>
      <c r="G10" s="5"/>
      <c r="H10" s="5"/>
      <c r="I10" s="272"/>
      <c r="J10" s="272"/>
      <c r="K10" s="185"/>
    </row>
    <row r="11" spans="1:11" ht="15">
      <c r="A11" s="266">
        <v>3</v>
      </c>
      <c r="B11" s="185"/>
      <c r="C11" s="5"/>
      <c r="D11" s="5"/>
      <c r="E11" s="5"/>
      <c r="F11" s="5"/>
      <c r="G11" s="5"/>
      <c r="H11" s="5"/>
      <c r="I11" s="272"/>
      <c r="J11" s="272"/>
      <c r="K11" s="185"/>
    </row>
    <row r="12" spans="1:11" ht="15">
      <c r="A12" s="266">
        <v>4</v>
      </c>
      <c r="B12" s="185"/>
      <c r="C12" s="5"/>
      <c r="D12" s="5"/>
      <c r="E12" s="5"/>
      <c r="F12" s="5"/>
      <c r="G12" s="5"/>
      <c r="H12" s="5"/>
      <c r="I12" s="272"/>
      <c r="J12" s="272"/>
      <c r="K12" s="185"/>
    </row>
    <row r="13" spans="1:11" ht="15">
      <c r="A13" s="266">
        <v>5</v>
      </c>
      <c r="B13" s="185"/>
      <c r="C13" s="5"/>
      <c r="D13" s="5"/>
      <c r="E13" s="5"/>
      <c r="F13" s="5"/>
      <c r="G13" s="5"/>
      <c r="H13" s="5"/>
      <c r="I13" s="272"/>
      <c r="J13" s="272"/>
      <c r="K13" s="185"/>
    </row>
    <row r="14" spans="1:11" ht="15">
      <c r="A14" s="266">
        <v>6</v>
      </c>
      <c r="B14" s="185"/>
      <c r="C14" s="5"/>
      <c r="D14" s="5"/>
      <c r="E14" s="5"/>
      <c r="F14" s="5"/>
      <c r="G14" s="5"/>
      <c r="H14" s="5"/>
      <c r="I14" s="272"/>
      <c r="J14" s="272"/>
      <c r="K14" s="185"/>
    </row>
    <row r="15" spans="1:11" ht="15">
      <c r="A15" s="266">
        <v>7</v>
      </c>
      <c r="B15" s="185"/>
      <c r="C15" s="5"/>
      <c r="D15" s="5"/>
      <c r="E15" s="5"/>
      <c r="F15" s="5"/>
      <c r="G15" s="5"/>
      <c r="H15" s="5"/>
      <c r="I15" s="272"/>
      <c r="J15" s="272"/>
      <c r="K15" s="185"/>
    </row>
    <row r="16" spans="1:11" ht="15">
      <c r="A16" s="266">
        <v>8</v>
      </c>
      <c r="B16" s="185"/>
      <c r="C16" s="5"/>
      <c r="D16" s="5"/>
      <c r="E16" s="5"/>
      <c r="F16" s="5"/>
      <c r="G16" s="5"/>
      <c r="H16" s="5"/>
      <c r="I16" s="272"/>
      <c r="J16" s="272"/>
      <c r="K16" s="185"/>
    </row>
    <row r="17" spans="1:13" ht="15">
      <c r="A17" s="266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M17" t="s">
        <v>4</v>
      </c>
    </row>
    <row r="18" spans="1:13" ht="15">
      <c r="A18" s="266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3" ht="15">
      <c r="A19" s="266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3" ht="15">
      <c r="A20" s="266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3" ht="15">
      <c r="A21" s="266">
        <v>13</v>
      </c>
      <c r="B21" s="7"/>
      <c r="C21" s="7"/>
      <c r="D21" s="7"/>
      <c r="E21" s="7"/>
      <c r="F21" s="7"/>
      <c r="G21" s="7"/>
      <c r="H21" s="7"/>
      <c r="I21" s="7"/>
      <c r="J21" s="7"/>
      <c r="K21" s="16" t="s">
        <v>273</v>
      </c>
    </row>
    <row r="22" spans="1:13" ht="15">
      <c r="A22" s="266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>
      <c r="A23" s="16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3">
      <c r="A24" s="16" t="s">
        <v>3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>
      <c r="A25" s="24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8" spans="1:13" ht="12.75" customHeight="1">
      <c r="A28" s="188"/>
      <c r="B28" s="188"/>
      <c r="C28" s="188"/>
      <c r="D28" s="188"/>
      <c r="E28" s="188"/>
      <c r="F28" s="188"/>
    </row>
    <row r="29" spans="1:13" ht="12.75" customHeight="1">
      <c r="A29" s="188" t="s">
        <v>5</v>
      </c>
      <c r="B29" s="188"/>
      <c r="C29" s="188"/>
      <c r="D29" s="188"/>
      <c r="E29" s="188"/>
      <c r="F29" s="188"/>
      <c r="G29" s="1259" t="s">
        <v>6</v>
      </c>
      <c r="H29" s="1259"/>
      <c r="I29" s="1259"/>
      <c r="J29" s="1259"/>
      <c r="K29" s="1259"/>
    </row>
    <row r="30" spans="1:13" ht="12.75" customHeight="1">
      <c r="A30" s="188"/>
      <c r="B30" s="188"/>
      <c r="C30" s="188"/>
      <c r="D30" s="188"/>
      <c r="E30" s="188"/>
      <c r="F30" s="188"/>
      <c r="G30" s="1259" t="s">
        <v>7</v>
      </c>
      <c r="H30" s="1259"/>
      <c r="I30" s="1259"/>
      <c r="J30" s="1259"/>
      <c r="K30" s="1259"/>
    </row>
    <row r="31" spans="1:13" ht="12.75" customHeight="1">
      <c r="F31" s="188"/>
      <c r="H31" s="189" t="s">
        <v>56</v>
      </c>
      <c r="I31" s="273"/>
      <c r="J31" s="273"/>
    </row>
    <row r="32" spans="1:13">
      <c r="H32" s="190" t="s">
        <v>55</v>
      </c>
      <c r="I32" s="274"/>
      <c r="J32" s="274"/>
    </row>
  </sheetData>
  <mergeCells count="12">
    <mergeCell ref="A1:H1"/>
    <mergeCell ref="A2:H2"/>
    <mergeCell ref="A4:H4"/>
    <mergeCell ref="K6:K7"/>
    <mergeCell ref="G29:K29"/>
    <mergeCell ref="I6:I7"/>
    <mergeCell ref="J6:J7"/>
    <mergeCell ref="G30:K30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5" zoomScaleNormal="85" zoomScaleSheetLayoutView="100" workbookViewId="0">
      <selection activeCell="G9" sqref="G9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66"/>
      <c r="B1" s="66"/>
      <c r="C1" s="66"/>
      <c r="D1" s="1236"/>
      <c r="E1" s="1236"/>
      <c r="F1" s="35"/>
      <c r="G1" s="1236" t="s">
        <v>298</v>
      </c>
      <c r="H1" s="1236"/>
      <c r="I1" s="1236"/>
      <c r="J1" s="1236"/>
      <c r="K1" s="82"/>
      <c r="L1" s="66"/>
      <c r="M1" s="66"/>
    </row>
    <row r="2" spans="1:13" ht="15.7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  <c r="K2" s="66"/>
      <c r="L2" s="66"/>
      <c r="M2" s="66"/>
    </row>
    <row r="3" spans="1:13" ht="18">
      <c r="A3" s="102"/>
      <c r="B3" s="102"/>
      <c r="C3" s="1538" t="s">
        <v>354</v>
      </c>
      <c r="D3" s="1538"/>
      <c r="E3" s="1538"/>
      <c r="F3" s="1538"/>
      <c r="G3" s="1538"/>
      <c r="H3" s="1538"/>
      <c r="I3" s="1538"/>
      <c r="J3" s="102"/>
      <c r="K3" s="66"/>
      <c r="L3" s="66"/>
      <c r="M3" s="66"/>
    </row>
    <row r="4" spans="1:13" ht="15.75">
      <c r="A4" s="1187" t="s">
        <v>297</v>
      </c>
      <c r="B4" s="1187"/>
      <c r="C4" s="1187"/>
      <c r="D4" s="1187"/>
      <c r="E4" s="1187"/>
      <c r="F4" s="1187"/>
      <c r="G4" s="1187"/>
      <c r="H4" s="1187"/>
      <c r="I4" s="1187"/>
      <c r="J4" s="1187"/>
      <c r="K4" s="66"/>
      <c r="L4" s="66"/>
      <c r="M4" s="66"/>
    </row>
    <row r="5" spans="1:13" ht="15.75">
      <c r="A5" s="1151" t="s">
        <v>96</v>
      </c>
      <c r="B5" s="1151"/>
      <c r="C5" s="68"/>
      <c r="D5" s="68"/>
      <c r="E5" s="68"/>
      <c r="F5" s="68"/>
      <c r="G5" s="68"/>
      <c r="H5" s="68"/>
      <c r="I5" s="68"/>
      <c r="J5" s="68"/>
      <c r="K5" s="66"/>
      <c r="L5" s="66"/>
      <c r="M5" s="66"/>
    </row>
    <row r="6" spans="1:1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8">
      <c r="A7" s="6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21.75" customHeight="1">
      <c r="A8" s="1539" t="s">
        <v>1</v>
      </c>
      <c r="B8" s="1539" t="s">
        <v>2</v>
      </c>
      <c r="C8" s="1541" t="s">
        <v>82</v>
      </c>
      <c r="D8" s="1542"/>
      <c r="E8" s="1542"/>
      <c r="F8" s="1542"/>
      <c r="G8" s="1542"/>
      <c r="H8" s="1542"/>
      <c r="I8" s="1542"/>
      <c r="J8" s="1543"/>
      <c r="K8" s="66"/>
      <c r="L8" s="66"/>
      <c r="M8" s="66"/>
    </row>
    <row r="9" spans="1:13" ht="39.75" customHeight="1">
      <c r="A9" s="1540"/>
      <c r="B9" s="1540"/>
      <c r="C9" s="71" t="s">
        <v>123</v>
      </c>
      <c r="D9" s="71" t="s">
        <v>69</v>
      </c>
      <c r="E9" s="71" t="s">
        <v>258</v>
      </c>
      <c r="F9" s="105" t="s">
        <v>101</v>
      </c>
      <c r="G9" s="105" t="s">
        <v>70</v>
      </c>
      <c r="H9" s="130" t="s">
        <v>122</v>
      </c>
      <c r="I9" s="130" t="s">
        <v>137</v>
      </c>
      <c r="J9" s="72" t="s">
        <v>9</v>
      </c>
      <c r="K9" s="81"/>
      <c r="L9" s="81"/>
      <c r="M9" s="81"/>
    </row>
    <row r="10" spans="1:13" s="11" customFormat="1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3">
        <v>8</v>
      </c>
      <c r="I10" s="73">
        <v>9</v>
      </c>
      <c r="J10" s="72">
        <v>10</v>
      </c>
      <c r="K10" s="81"/>
      <c r="L10" s="81"/>
      <c r="M10" s="81"/>
    </row>
    <row r="11" spans="1:13">
      <c r="A11" s="74">
        <v>1</v>
      </c>
      <c r="B11" s="75"/>
      <c r="C11" s="75"/>
      <c r="D11" s="75"/>
      <c r="E11" s="75"/>
      <c r="F11" s="75"/>
      <c r="G11" s="75"/>
      <c r="H11" s="131"/>
      <c r="I11" s="131"/>
      <c r="J11" s="76"/>
      <c r="K11" s="66"/>
      <c r="L11" s="66"/>
      <c r="M11" s="66"/>
    </row>
    <row r="12" spans="1:13">
      <c r="A12" s="74">
        <v>2</v>
      </c>
      <c r="B12" s="75"/>
      <c r="C12" s="75"/>
      <c r="D12" s="75"/>
      <c r="E12" s="75"/>
      <c r="F12" s="75"/>
      <c r="G12" s="75"/>
      <c r="H12" s="131"/>
      <c r="I12" s="131"/>
      <c r="J12" s="76"/>
      <c r="K12" s="66"/>
      <c r="L12" s="66"/>
      <c r="M12" s="66"/>
    </row>
    <row r="13" spans="1:13">
      <c r="A13" s="74">
        <v>3</v>
      </c>
      <c r="B13" s="75"/>
      <c r="C13" s="75"/>
      <c r="D13" s="75"/>
      <c r="E13" s="75"/>
      <c r="F13" s="75"/>
      <c r="G13" s="75"/>
      <c r="H13" s="131"/>
      <c r="I13" s="131"/>
      <c r="J13" s="76"/>
      <c r="K13" s="66"/>
      <c r="L13" s="66"/>
      <c r="M13" s="66"/>
    </row>
    <row r="14" spans="1:13">
      <c r="A14" s="74">
        <v>4</v>
      </c>
      <c r="B14" s="75"/>
      <c r="C14" s="75"/>
      <c r="D14" s="75"/>
      <c r="E14" s="75"/>
      <c r="F14" s="75"/>
      <c r="G14" s="75"/>
      <c r="H14" s="131"/>
      <c r="I14" s="131"/>
      <c r="J14" s="76"/>
      <c r="K14" s="66"/>
      <c r="L14" s="66"/>
      <c r="M14" s="66"/>
    </row>
    <row r="15" spans="1:13">
      <c r="A15" s="74">
        <v>5</v>
      </c>
      <c r="B15" s="75"/>
      <c r="C15" s="75"/>
      <c r="D15" s="75"/>
      <c r="E15" s="75"/>
      <c r="F15" s="75"/>
      <c r="G15" s="75"/>
      <c r="H15" s="131"/>
      <c r="I15" s="131"/>
      <c r="J15" s="76"/>
      <c r="K15" s="66"/>
      <c r="L15" s="66"/>
      <c r="M15" s="66"/>
    </row>
    <row r="16" spans="1:13">
      <c r="A16" s="74">
        <v>6</v>
      </c>
      <c r="B16" s="75"/>
      <c r="C16" s="75"/>
      <c r="D16" s="75"/>
      <c r="E16" s="75"/>
      <c r="F16" s="75"/>
      <c r="G16" s="75"/>
      <c r="H16" s="131"/>
      <c r="I16" s="131"/>
      <c r="J16" s="76"/>
      <c r="K16" s="66"/>
      <c r="L16" s="66"/>
      <c r="M16" s="66"/>
    </row>
    <row r="17" spans="1:13">
      <c r="A17" s="74">
        <v>7</v>
      </c>
      <c r="B17" s="75"/>
      <c r="C17" s="75"/>
      <c r="D17" s="75"/>
      <c r="E17" s="75"/>
      <c r="F17" s="75"/>
      <c r="G17" s="75"/>
      <c r="H17" s="131"/>
      <c r="I17" s="131"/>
      <c r="J17" s="76"/>
      <c r="K17" s="66"/>
      <c r="L17" s="66"/>
      <c r="M17" s="66"/>
    </row>
    <row r="18" spans="1:13">
      <c r="A18" s="74">
        <v>8</v>
      </c>
      <c r="B18" s="75"/>
      <c r="C18" s="75"/>
      <c r="D18" s="75"/>
      <c r="E18" s="75"/>
      <c r="F18" s="75"/>
      <c r="G18" s="75"/>
      <c r="H18" s="131"/>
      <c r="I18" s="131"/>
      <c r="J18" s="76"/>
      <c r="K18" s="66"/>
      <c r="L18" s="66"/>
      <c r="M18" s="66"/>
    </row>
    <row r="19" spans="1:13">
      <c r="A19" s="74">
        <v>9</v>
      </c>
      <c r="B19" s="75"/>
      <c r="C19" s="75"/>
      <c r="D19" s="75"/>
      <c r="E19" s="75"/>
      <c r="F19" s="75"/>
      <c r="G19" s="75"/>
      <c r="H19" s="131"/>
      <c r="I19" s="131"/>
      <c r="J19" s="76"/>
      <c r="K19" s="66"/>
      <c r="L19" s="66"/>
      <c r="M19" s="66"/>
    </row>
    <row r="20" spans="1:13">
      <c r="A20" s="74">
        <v>10</v>
      </c>
      <c r="B20" s="75"/>
      <c r="C20" s="75"/>
      <c r="D20" s="75"/>
      <c r="E20" s="75"/>
      <c r="F20" s="75"/>
      <c r="G20" s="75"/>
      <c r="H20" s="131"/>
      <c r="I20" s="131"/>
      <c r="J20" s="76"/>
      <c r="K20" s="66"/>
      <c r="L20" s="66"/>
      <c r="M20" s="66"/>
    </row>
    <row r="21" spans="1:13">
      <c r="A21" s="74">
        <v>11</v>
      </c>
      <c r="B21" s="75"/>
      <c r="C21" s="75"/>
      <c r="D21" s="75"/>
      <c r="E21" s="75"/>
      <c r="F21" s="75"/>
      <c r="G21" s="75"/>
      <c r="H21" s="131"/>
      <c r="I21" s="131"/>
      <c r="J21" s="76"/>
      <c r="K21" s="66"/>
      <c r="L21" s="66"/>
      <c r="M21" s="66"/>
    </row>
    <row r="22" spans="1:13">
      <c r="A22" s="74">
        <v>12</v>
      </c>
      <c r="B22" s="75"/>
      <c r="C22" s="75"/>
      <c r="D22" s="75"/>
      <c r="E22" s="75"/>
      <c r="F22" s="75"/>
      <c r="G22" s="75"/>
      <c r="H22" s="131"/>
      <c r="I22" s="131"/>
      <c r="J22" s="76"/>
      <c r="K22" s="66"/>
      <c r="L22" s="66"/>
      <c r="M22" s="66"/>
    </row>
    <row r="23" spans="1:13">
      <c r="A23" s="74">
        <v>13</v>
      </c>
      <c r="B23" s="75"/>
      <c r="C23" s="75"/>
      <c r="D23" s="75"/>
      <c r="E23" s="75"/>
      <c r="F23" s="75"/>
      <c r="G23" s="75"/>
      <c r="H23" s="131"/>
      <c r="I23" s="131"/>
      <c r="J23" s="76"/>
      <c r="K23" s="66"/>
      <c r="L23" s="66"/>
      <c r="M23" s="66"/>
    </row>
    <row r="24" spans="1:13">
      <c r="A24" s="74">
        <v>14</v>
      </c>
      <c r="B24" s="75"/>
      <c r="C24" s="75"/>
      <c r="D24" s="75"/>
      <c r="E24" s="75"/>
      <c r="F24" s="75"/>
      <c r="G24" s="75"/>
      <c r="H24" s="131"/>
      <c r="I24" s="131"/>
      <c r="J24" s="76"/>
      <c r="K24" s="66"/>
      <c r="L24" s="66"/>
      <c r="M24" s="66"/>
    </row>
    <row r="25" spans="1:13">
      <c r="A25" s="77" t="s">
        <v>3</v>
      </c>
      <c r="B25" s="75"/>
      <c r="C25" s="75"/>
      <c r="D25" s="75"/>
      <c r="E25" s="75"/>
      <c r="F25" s="75"/>
      <c r="G25" s="75"/>
      <c r="H25" s="131"/>
      <c r="I25" s="131"/>
      <c r="J25" s="76"/>
      <c r="K25" s="66"/>
      <c r="L25" s="66"/>
      <c r="M25" s="66"/>
    </row>
    <row r="26" spans="1:13">
      <c r="A26" s="77" t="s">
        <v>3</v>
      </c>
      <c r="B26" s="75"/>
      <c r="C26" s="75"/>
      <c r="D26" s="75"/>
      <c r="E26" s="75"/>
      <c r="F26" s="75"/>
      <c r="G26" s="75"/>
      <c r="H26" s="131"/>
      <c r="I26" s="131"/>
      <c r="J26" s="76"/>
      <c r="K26" s="66"/>
      <c r="L26" s="66"/>
      <c r="M26" s="66"/>
    </row>
    <row r="27" spans="1:13">
      <c r="A27" s="70" t="s">
        <v>9</v>
      </c>
      <c r="B27" s="75"/>
      <c r="C27" s="75"/>
      <c r="D27" s="75"/>
      <c r="E27" s="75"/>
      <c r="F27" s="75"/>
      <c r="G27" s="75"/>
      <c r="H27" s="131"/>
      <c r="I27" s="131"/>
      <c r="J27" s="76"/>
      <c r="L27" s="66"/>
      <c r="M27" s="66"/>
    </row>
    <row r="28" spans="1:13">
      <c r="A28" s="7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>
      <c r="A30" s="66" t="s">
        <v>71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>
      <c r="A31" s="66" t="s">
        <v>124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>
      <c r="A32" t="s">
        <v>72</v>
      </c>
    </row>
    <row r="33" spans="1:13">
      <c r="A33" s="1537" t="s">
        <v>73</v>
      </c>
      <c r="B33" s="1537"/>
      <c r="C33" s="1537"/>
      <c r="D33" s="1537"/>
      <c r="E33" s="1537"/>
      <c r="F33" s="1537"/>
      <c r="G33" s="1537"/>
      <c r="H33" s="1537"/>
      <c r="I33" s="1537"/>
      <c r="J33" s="1537"/>
      <c r="K33" s="1537"/>
      <c r="L33" s="1537"/>
      <c r="M33" s="1537"/>
    </row>
    <row r="34" spans="1:13">
      <c r="A34" s="1536" t="s">
        <v>74</v>
      </c>
      <c r="B34" s="1536"/>
      <c r="C34" s="1536"/>
      <c r="D34" s="1536"/>
      <c r="E34" s="66"/>
      <c r="F34" s="66"/>
      <c r="G34" s="66"/>
      <c r="H34" s="66"/>
      <c r="I34" s="66"/>
      <c r="J34" s="66"/>
      <c r="K34" s="66"/>
      <c r="L34" s="66"/>
      <c r="M34" s="66"/>
    </row>
    <row r="35" spans="1:13">
      <c r="A35" s="106" t="s">
        <v>102</v>
      </c>
      <c r="B35" s="106"/>
      <c r="C35" s="106"/>
      <c r="D35" s="106"/>
      <c r="E35" s="66"/>
      <c r="F35" s="66"/>
      <c r="G35" s="66"/>
      <c r="H35" s="66"/>
      <c r="I35" s="66"/>
      <c r="J35" s="66"/>
      <c r="K35" s="66"/>
      <c r="L35" s="66"/>
      <c r="M35" s="66"/>
    </row>
    <row r="36" spans="1:13">
      <c r="A36" s="106"/>
      <c r="B36" s="106"/>
      <c r="C36" s="106"/>
      <c r="D36" s="10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5.75">
      <c r="A37" s="80" t="s">
        <v>5</v>
      </c>
      <c r="B37" s="80"/>
      <c r="C37" s="80"/>
      <c r="D37" s="80"/>
      <c r="E37" s="80"/>
      <c r="F37" s="80"/>
      <c r="G37" s="80"/>
      <c r="H37" s="80"/>
      <c r="I37" s="80"/>
      <c r="J37" s="107" t="s">
        <v>6</v>
      </c>
      <c r="K37" s="107"/>
      <c r="L37" s="66"/>
      <c r="M37" s="66"/>
    </row>
    <row r="38" spans="1:13" ht="15.75">
      <c r="A38" s="1201" t="s">
        <v>7</v>
      </c>
      <c r="B38" s="1201"/>
      <c r="C38" s="1201"/>
      <c r="D38" s="1201"/>
      <c r="E38" s="1201"/>
      <c r="F38" s="1201"/>
      <c r="G38" s="1201"/>
      <c r="H38" s="1201"/>
      <c r="I38" s="1201"/>
      <c r="J38" s="1201"/>
      <c r="K38" s="66"/>
      <c r="L38" s="66"/>
      <c r="M38" s="66"/>
    </row>
    <row r="39" spans="1:13" ht="15.75" customHeight="1">
      <c r="A39" s="1201" t="s">
        <v>8</v>
      </c>
      <c r="B39" s="1201"/>
      <c r="C39" s="1201"/>
      <c r="D39" s="1201"/>
      <c r="E39" s="1201"/>
      <c r="F39" s="1201"/>
      <c r="G39" s="1201"/>
      <c r="H39" s="1201"/>
      <c r="I39" s="1201"/>
      <c r="J39" s="1201"/>
      <c r="K39" s="107"/>
      <c r="L39" s="66"/>
      <c r="M39" s="66"/>
    </row>
    <row r="40" spans="1:13">
      <c r="A40" s="66"/>
      <c r="B40" s="66"/>
      <c r="C40" s="66"/>
      <c r="D40" s="66"/>
      <c r="E40" s="66"/>
      <c r="F40" s="66"/>
      <c r="G40" s="1147" t="s">
        <v>55</v>
      </c>
      <c r="H40" s="1147"/>
      <c r="I40" s="1147"/>
      <c r="J40" s="1147"/>
      <c r="K40" s="30"/>
      <c r="L40" s="30"/>
      <c r="M40" s="66"/>
    </row>
    <row r="41" spans="1:13">
      <c r="A41" s="1532"/>
      <c r="B41" s="1532"/>
      <c r="C41" s="1532"/>
      <c r="D41" s="1532"/>
      <c r="E41" s="1532"/>
      <c r="F41" s="1532"/>
      <c r="G41" s="1532"/>
      <c r="H41" s="1532"/>
      <c r="I41" s="1532"/>
      <c r="J41" s="1532"/>
      <c r="K41" s="66"/>
      <c r="L41" s="66"/>
      <c r="M41" s="66"/>
    </row>
  </sheetData>
  <mergeCells count="17"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  <mergeCell ref="G40:J40"/>
    <mergeCell ref="A41:J41"/>
    <mergeCell ref="A38:J38"/>
    <mergeCell ref="A33:D33"/>
    <mergeCell ref="E33:J33"/>
    <mergeCell ref="A34:D34"/>
    <mergeCell ref="A39:J3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opLeftCell="A4" zoomScale="80" zoomScaleNormal="80" zoomScaleSheetLayoutView="77" workbookViewId="0">
      <selection activeCell="W17" sqref="W17"/>
    </sheetView>
  </sheetViews>
  <sheetFormatPr defaultRowHeight="12.75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1236" t="s">
        <v>38</v>
      </c>
      <c r="R1" s="1236"/>
      <c r="S1" s="1236"/>
    </row>
    <row r="3" spans="1:22" ht="15">
      <c r="A3" s="1210" t="s">
        <v>0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</row>
    <row r="4" spans="1:22" ht="20.25">
      <c r="A4" s="1186" t="s">
        <v>354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38"/>
    </row>
    <row r="5" spans="1:22" ht="15.75">
      <c r="A5" s="1237" t="s">
        <v>292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</row>
    <row r="6" spans="1:22">
      <c r="A6" s="30"/>
      <c r="B6" s="30"/>
      <c r="C6" s="13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8" spans="1:22" ht="15.75">
      <c r="A8" s="1235" t="s">
        <v>145</v>
      </c>
      <c r="B8" s="1235"/>
      <c r="C8" s="1235"/>
      <c r="D8" s="1235"/>
      <c r="E8" s="1235"/>
      <c r="F8" s="1235"/>
      <c r="G8" s="1235"/>
      <c r="H8" s="1235"/>
      <c r="I8" s="1235"/>
      <c r="J8" s="1235"/>
      <c r="K8" s="1235"/>
      <c r="L8" s="1235"/>
      <c r="M8" s="1235"/>
      <c r="N8" s="1235"/>
      <c r="O8" s="1235"/>
      <c r="P8" s="1235"/>
      <c r="Q8" s="1235"/>
      <c r="R8" s="1235"/>
      <c r="S8" s="1235"/>
    </row>
    <row r="9" spans="1:22" ht="15.75">
      <c r="A9" s="4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38" t="s">
        <v>140</v>
      </c>
      <c r="Q9" s="1238"/>
      <c r="R9" s="1238"/>
      <c r="S9" s="1238"/>
      <c r="U9" s="34"/>
    </row>
    <row r="10" spans="1:22">
      <c r="P10" s="1207" t="s">
        <v>363</v>
      </c>
      <c r="Q10" s="1207"/>
      <c r="R10" s="1207"/>
      <c r="S10" s="1207"/>
    </row>
    <row r="11" spans="1:22" ht="28.5" customHeight="1">
      <c r="A11" s="1242" t="s">
        <v>15</v>
      </c>
      <c r="B11" s="1232" t="s">
        <v>127</v>
      </c>
      <c r="C11" s="1232" t="s">
        <v>250</v>
      </c>
      <c r="D11" s="1232" t="s">
        <v>308</v>
      </c>
      <c r="E11" s="1245" t="s">
        <v>373</v>
      </c>
      <c r="F11" s="1245"/>
      <c r="G11" s="1245"/>
      <c r="H11" s="1205" t="s">
        <v>371</v>
      </c>
      <c r="I11" s="1206"/>
      <c r="J11" s="1244"/>
      <c r="K11" s="1171" t="s">
        <v>252</v>
      </c>
      <c r="L11" s="1172"/>
      <c r="M11" s="1229"/>
      <c r="N11" s="1239" t="s">
        <v>93</v>
      </c>
      <c r="O11" s="1240"/>
      <c r="P11" s="1241"/>
      <c r="Q11" s="1204" t="s">
        <v>374</v>
      </c>
      <c r="R11" s="1204"/>
      <c r="S11" s="1204"/>
      <c r="T11" s="1232" t="s">
        <v>156</v>
      </c>
      <c r="U11" s="1232" t="s">
        <v>289</v>
      </c>
      <c r="V11" s="1232" t="s">
        <v>253</v>
      </c>
    </row>
    <row r="12" spans="1:22" ht="65.25" customHeight="1">
      <c r="A12" s="1243"/>
      <c r="B12" s="1233"/>
      <c r="C12" s="1233"/>
      <c r="D12" s="1233"/>
      <c r="E12" s="5" t="s">
        <v>105</v>
      </c>
      <c r="F12" s="5" t="s">
        <v>128</v>
      </c>
      <c r="G12" s="5" t="s">
        <v>9</v>
      </c>
      <c r="H12" s="5" t="s">
        <v>105</v>
      </c>
      <c r="I12" s="5" t="s">
        <v>128</v>
      </c>
      <c r="J12" s="5" t="s">
        <v>9</v>
      </c>
      <c r="K12" s="5" t="s">
        <v>105</v>
      </c>
      <c r="L12" s="5" t="s">
        <v>128</v>
      </c>
      <c r="M12" s="5" t="s">
        <v>9</v>
      </c>
      <c r="N12" s="5" t="s">
        <v>105</v>
      </c>
      <c r="O12" s="5" t="s">
        <v>128</v>
      </c>
      <c r="P12" s="5" t="s">
        <v>9</v>
      </c>
      <c r="Q12" s="5" t="s">
        <v>147</v>
      </c>
      <c r="R12" s="5" t="s">
        <v>135</v>
      </c>
      <c r="S12" s="5" t="s">
        <v>136</v>
      </c>
      <c r="T12" s="1233"/>
      <c r="U12" s="1233"/>
      <c r="V12" s="1233"/>
    </row>
    <row r="13" spans="1:22">
      <c r="A13" s="132">
        <v>1</v>
      </c>
      <c r="B13" s="85">
        <v>2</v>
      </c>
      <c r="C13" s="6">
        <v>3</v>
      </c>
      <c r="D13" s="85">
        <v>4</v>
      </c>
      <c r="E13" s="85">
        <v>5</v>
      </c>
      <c r="F13" s="6">
        <v>6</v>
      </c>
      <c r="G13" s="85">
        <v>7</v>
      </c>
      <c r="H13" s="85">
        <v>8</v>
      </c>
      <c r="I13" s="6">
        <v>9</v>
      </c>
      <c r="J13" s="85">
        <v>10</v>
      </c>
      <c r="K13" s="85">
        <v>11</v>
      </c>
      <c r="L13" s="6">
        <v>12</v>
      </c>
      <c r="M13" s="85">
        <v>13</v>
      </c>
      <c r="N13" s="85">
        <v>14</v>
      </c>
      <c r="O13" s="6">
        <v>15</v>
      </c>
      <c r="P13" s="85">
        <v>16</v>
      </c>
      <c r="Q13" s="85">
        <v>17</v>
      </c>
      <c r="R13" s="6">
        <v>18</v>
      </c>
      <c r="S13" s="85">
        <v>19</v>
      </c>
      <c r="T13" s="85">
        <v>20</v>
      </c>
      <c r="U13" s="6">
        <v>21</v>
      </c>
      <c r="V13" s="85">
        <v>22</v>
      </c>
    </row>
    <row r="14" spans="1:22">
      <c r="A14" s="15">
        <v>1</v>
      </c>
      <c r="B14" s="13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>
      <c r="A15" s="15">
        <v>2</v>
      </c>
      <c r="B15" s="13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3.5" customHeight="1">
      <c r="A16" s="15">
        <v>3</v>
      </c>
      <c r="B16" s="13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5">
        <v>4</v>
      </c>
      <c r="B17" s="13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>
      <c r="A18" s="15">
        <v>5</v>
      </c>
      <c r="B18" s="1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customHeight="1">
      <c r="A19" s="15">
        <v>6</v>
      </c>
      <c r="B19" s="13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15">
        <v>7</v>
      </c>
      <c r="B20" s="13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5">
        <v>8</v>
      </c>
      <c r="B21" s="13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15">
        <v>9</v>
      </c>
      <c r="B22" s="13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15">
        <v>10</v>
      </c>
      <c r="B23" s="13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5">
        <v>11</v>
      </c>
      <c r="B24" s="1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15">
        <v>12</v>
      </c>
      <c r="B25" s="13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customHeight="1">
      <c r="A26" s="15">
        <v>13</v>
      </c>
      <c r="B26" s="13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15">
        <v>14</v>
      </c>
      <c r="B27" s="13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15" t="s">
        <v>3</v>
      </c>
      <c r="B28" s="13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15" t="s">
        <v>3</v>
      </c>
      <c r="B29" s="13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24" t="s">
        <v>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5" spans="1:21">
      <c r="A35" s="11" t="s">
        <v>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153" t="s">
        <v>6</v>
      </c>
      <c r="Q35" s="1153"/>
      <c r="U35" s="11"/>
    </row>
    <row r="36" spans="1:21">
      <c r="A36" s="1153" t="s">
        <v>7</v>
      </c>
      <c r="B36" s="1153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3"/>
    </row>
    <row r="37" spans="1:21">
      <c r="A37" s="1153" t="s">
        <v>10</v>
      </c>
      <c r="B37" s="1153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</row>
    <row r="38" spans="1:21">
      <c r="O38" s="1147" t="s">
        <v>55</v>
      </c>
      <c r="P38" s="1147"/>
      <c r="Q38" s="1147"/>
    </row>
  </sheetData>
  <mergeCells count="23">
    <mergeCell ref="O38:Q38"/>
    <mergeCell ref="P35:Q35"/>
    <mergeCell ref="A36:Q36"/>
    <mergeCell ref="A37:Q37"/>
    <mergeCell ref="H11:J11"/>
    <mergeCell ref="Q11:S11"/>
    <mergeCell ref="E11:G11"/>
    <mergeCell ref="A4:P4"/>
    <mergeCell ref="V11:V12"/>
    <mergeCell ref="Q1:S1"/>
    <mergeCell ref="A3:Q3"/>
    <mergeCell ref="A5:Q5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80" zoomScaleNormal="80" zoomScaleSheetLayoutView="76" workbookViewId="0">
      <selection activeCell="A5" sqref="A5:M6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1236" t="s">
        <v>344</v>
      </c>
      <c r="M1" s="1236"/>
      <c r="N1" s="82"/>
      <c r="O1" s="66"/>
      <c r="P1" s="66"/>
    </row>
    <row r="2" spans="1:26" ht="15.75">
      <c r="A2" s="1405" t="s">
        <v>0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66"/>
      <c r="O2" s="66"/>
      <c r="P2" s="66"/>
    </row>
    <row r="3" spans="1:26" ht="20.25">
      <c r="A3" s="1186" t="s">
        <v>354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66"/>
      <c r="O3" s="66"/>
      <c r="P3" s="66"/>
    </row>
    <row r="4" spans="1:26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26" ht="15.75">
      <c r="A5" s="1187" t="s">
        <v>343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66"/>
      <c r="O5" s="66"/>
      <c r="P5" s="66"/>
    </row>
    <row r="6" spans="1:26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26">
      <c r="A7" s="1151" t="s">
        <v>96</v>
      </c>
      <c r="B7" s="1151"/>
      <c r="C7" s="26"/>
      <c r="D7" s="26"/>
      <c r="E7" s="2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26" ht="18">
      <c r="A8" s="69"/>
      <c r="B8" s="69"/>
      <c r="C8" s="69"/>
      <c r="D8" s="69"/>
      <c r="E8" s="6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26" ht="19.899999999999999" customHeight="1">
      <c r="A9" s="1528" t="s">
        <v>1</v>
      </c>
      <c r="B9" s="1528" t="s">
        <v>2</v>
      </c>
      <c r="C9" s="1545" t="s">
        <v>69</v>
      </c>
      <c r="D9" s="1545"/>
      <c r="E9" s="1546"/>
      <c r="F9" s="1547" t="s">
        <v>70</v>
      </c>
      <c r="G9" s="1545"/>
      <c r="H9" s="1545"/>
      <c r="I9" s="1546"/>
      <c r="J9" s="1547" t="s">
        <v>122</v>
      </c>
      <c r="K9" s="1545"/>
      <c r="L9" s="1545"/>
      <c r="M9" s="1546"/>
      <c r="Y9" s="7"/>
      <c r="Z9" s="9"/>
    </row>
    <row r="10" spans="1:26" ht="45.75" customHeight="1">
      <c r="A10" s="1528"/>
      <c r="B10" s="1528"/>
      <c r="C10" s="108" t="s">
        <v>260</v>
      </c>
      <c r="D10" s="4" t="s">
        <v>257</v>
      </c>
      <c r="E10" s="108" t="s">
        <v>125</v>
      </c>
      <c r="F10" s="4" t="s">
        <v>255</v>
      </c>
      <c r="G10" s="108" t="s">
        <v>256</v>
      </c>
      <c r="H10" s="4" t="s">
        <v>257</v>
      </c>
      <c r="I10" s="108" t="s">
        <v>125</v>
      </c>
      <c r="J10" s="4" t="s">
        <v>259</v>
      </c>
      <c r="K10" s="108" t="s">
        <v>256</v>
      </c>
      <c r="L10" s="4" t="s">
        <v>257</v>
      </c>
      <c r="M10" s="5" t="s">
        <v>125</v>
      </c>
    </row>
    <row r="11" spans="1:26" s="11" customFormat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11</v>
      </c>
      <c r="L11" s="71">
        <v>12</v>
      </c>
      <c r="M11" s="71">
        <v>13</v>
      </c>
    </row>
    <row r="12" spans="1:26">
      <c r="A12" s="74">
        <v>1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26">
      <c r="A13" s="74">
        <v>2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26">
      <c r="A14" s="74">
        <v>3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26">
      <c r="A15" s="74">
        <v>4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26">
      <c r="A16" s="74">
        <v>5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6">
      <c r="A17" s="74">
        <v>6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6">
      <c r="A18" s="74">
        <v>7</v>
      </c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6">
      <c r="A19" s="74">
        <v>8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6">
      <c r="A20" s="74">
        <v>9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6">
      <c r="A21" s="74">
        <v>10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6">
      <c r="A22" s="74">
        <v>11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6">
      <c r="A23" s="74">
        <v>12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6">
      <c r="A24" s="74">
        <v>13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6">
      <c r="A25" s="74">
        <v>14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6">
      <c r="A26" s="77" t="s">
        <v>3</v>
      </c>
      <c r="B26" s="77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6">
      <c r="A27" s="77" t="s">
        <v>3</v>
      </c>
      <c r="B27" s="77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6">
      <c r="A28" s="70" t="s">
        <v>9</v>
      </c>
      <c r="B28" s="70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6">
      <c r="A29" s="78"/>
      <c r="B29" s="78"/>
      <c r="C29" s="78"/>
      <c r="D29" s="78"/>
      <c r="E29" s="78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3" spans="1:16">
      <c r="A33" s="1537"/>
      <c r="B33" s="1537"/>
      <c r="C33" s="1537"/>
      <c r="D33" s="1537"/>
      <c r="E33" s="1537"/>
      <c r="F33" s="1537"/>
      <c r="G33" s="1537"/>
      <c r="H33" s="1537"/>
      <c r="I33" s="1537"/>
      <c r="J33" s="1537"/>
      <c r="K33" s="1537"/>
      <c r="L33" s="1537"/>
      <c r="M33" s="84"/>
      <c r="N33" s="1537"/>
      <c r="O33" s="1537"/>
      <c r="P33" s="1537"/>
    </row>
    <row r="34" spans="1:16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.75">
      <c r="A35" s="80" t="s">
        <v>5</v>
      </c>
      <c r="B35" s="80"/>
      <c r="C35" s="80"/>
      <c r="D35" s="80"/>
      <c r="E35" s="80"/>
      <c r="F35" s="80"/>
      <c r="G35" s="80"/>
      <c r="H35" s="80"/>
      <c r="I35" s="80"/>
      <c r="J35" s="80"/>
      <c r="K35" s="1544" t="s">
        <v>6</v>
      </c>
      <c r="L35" s="1544"/>
      <c r="M35" s="1544"/>
      <c r="N35" s="107"/>
      <c r="O35" s="66"/>
      <c r="P35" s="66"/>
    </row>
    <row r="36" spans="1:16" ht="15.75">
      <c r="A36" s="1201" t="s">
        <v>7</v>
      </c>
      <c r="B36" s="1201"/>
      <c r="C36" s="1201"/>
      <c r="D36" s="1201"/>
      <c r="E36" s="1201"/>
      <c r="F36" s="1201"/>
      <c r="G36" s="1201"/>
      <c r="H36" s="1201"/>
      <c r="I36" s="1201"/>
      <c r="J36" s="1201"/>
      <c r="K36" s="1201"/>
      <c r="L36" s="1201"/>
      <c r="M36" s="1201"/>
      <c r="N36" s="66"/>
      <c r="O36" s="66"/>
      <c r="P36" s="66"/>
    </row>
    <row r="37" spans="1:16" ht="15.6" customHeight="1">
      <c r="A37" s="1201" t="s">
        <v>8</v>
      </c>
      <c r="B37" s="1201"/>
      <c r="C37" s="1201"/>
      <c r="D37" s="1201"/>
      <c r="E37" s="1201"/>
      <c r="F37" s="1201"/>
      <c r="G37" s="1201"/>
      <c r="H37" s="1201"/>
      <c r="I37" s="1201"/>
      <c r="J37" s="1201"/>
      <c r="K37" s="1201"/>
      <c r="L37" s="1201"/>
      <c r="M37" s="1201"/>
      <c r="N37" s="107"/>
      <c r="O37" s="66"/>
      <c r="P37" s="66"/>
    </row>
    <row r="38" spans="1:16">
      <c r="A38" s="66"/>
      <c r="B38" s="66"/>
      <c r="C38" s="66"/>
      <c r="D38" s="66"/>
      <c r="E38" s="66"/>
      <c r="F38" s="66"/>
      <c r="G38" s="66"/>
      <c r="L38" s="30" t="s">
        <v>55</v>
      </c>
      <c r="M38" s="30"/>
      <c r="N38" s="30"/>
      <c r="O38" s="30"/>
      <c r="P38" s="30"/>
    </row>
  </sheetData>
  <mergeCells count="15">
    <mergeCell ref="K35:M35"/>
    <mergeCell ref="A36:M36"/>
    <mergeCell ref="A9:A10"/>
    <mergeCell ref="B9:B10"/>
    <mergeCell ref="A37:M37"/>
    <mergeCell ref="F9:I9"/>
    <mergeCell ref="J9:M9"/>
    <mergeCell ref="A33:L33"/>
    <mergeCell ref="N33:P33"/>
    <mergeCell ref="C9:E9"/>
    <mergeCell ref="L1:M1"/>
    <mergeCell ref="A2:M2"/>
    <mergeCell ref="A3:M3"/>
    <mergeCell ref="A5:M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84" workbookViewId="0">
      <selection activeCell="I11" sqref="I11"/>
    </sheetView>
  </sheetViews>
  <sheetFormatPr defaultRowHeight="12.75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1261" t="s">
        <v>0</v>
      </c>
      <c r="B1" s="1261"/>
      <c r="C1" s="1261"/>
      <c r="D1" s="1261"/>
      <c r="E1" s="1261"/>
      <c r="F1" s="1261"/>
      <c r="G1" s="1261"/>
      <c r="H1" s="1261"/>
      <c r="I1" s="1261"/>
      <c r="J1" s="1548" t="s">
        <v>333</v>
      </c>
      <c r="K1" s="1548"/>
    </row>
    <row r="2" spans="1:12" ht="21">
      <c r="A2" s="1262" t="s">
        <v>354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</row>
    <row r="3" spans="1:12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5">
      <c r="A4" s="1699" t="s">
        <v>332</v>
      </c>
      <c r="B4" s="1699"/>
      <c r="C4" s="1699"/>
      <c r="D4" s="1699"/>
      <c r="E4" s="1699"/>
      <c r="F4" s="1699"/>
      <c r="G4" s="1699"/>
      <c r="H4" s="1699"/>
      <c r="I4" s="1699"/>
      <c r="J4" s="1699"/>
      <c r="K4" s="1699"/>
    </row>
    <row r="5" spans="1:12" ht="15">
      <c r="A5" s="183" t="s">
        <v>163</v>
      </c>
      <c r="B5" s="183"/>
      <c r="C5" s="183"/>
      <c r="D5" s="183"/>
      <c r="E5" s="183"/>
      <c r="F5" s="183"/>
      <c r="G5" s="183"/>
      <c r="H5" s="183"/>
      <c r="I5" s="182"/>
      <c r="J5" s="1260" t="s">
        <v>359</v>
      </c>
      <c r="K5" s="1260"/>
      <c r="L5" s="1260"/>
    </row>
    <row r="6" spans="1:12" ht="27.75" customHeight="1">
      <c r="A6" s="1265" t="s">
        <v>1</v>
      </c>
      <c r="B6" s="1265" t="s">
        <v>2</v>
      </c>
      <c r="C6" s="1265" t="s">
        <v>202</v>
      </c>
      <c r="D6" s="1265" t="s">
        <v>203</v>
      </c>
      <c r="E6" s="1265"/>
      <c r="F6" s="1265"/>
      <c r="G6" s="1265"/>
      <c r="H6" s="1265"/>
      <c r="I6" s="1266" t="s">
        <v>204</v>
      </c>
      <c r="J6" s="1267"/>
      <c r="K6" s="1268"/>
    </row>
    <row r="7" spans="1:12" ht="90" customHeight="1">
      <c r="A7" s="1265"/>
      <c r="B7" s="1265"/>
      <c r="C7" s="1265"/>
      <c r="D7" s="216" t="s">
        <v>205</v>
      </c>
      <c r="E7" s="216" t="s">
        <v>125</v>
      </c>
      <c r="F7" s="216" t="s">
        <v>299</v>
      </c>
      <c r="G7" s="216" t="s">
        <v>206</v>
      </c>
      <c r="H7" s="216" t="s">
        <v>287</v>
      </c>
      <c r="I7" s="216" t="s">
        <v>207</v>
      </c>
      <c r="J7" s="216" t="s">
        <v>208</v>
      </c>
      <c r="K7" s="216" t="s">
        <v>209</v>
      </c>
    </row>
    <row r="8" spans="1:12" ht="15">
      <c r="A8" s="185" t="s">
        <v>164</v>
      </c>
      <c r="B8" s="185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  <c r="H8" s="185" t="s">
        <v>171</v>
      </c>
      <c r="I8" s="185" t="s">
        <v>191</v>
      </c>
      <c r="J8" s="185" t="s">
        <v>192</v>
      </c>
      <c r="K8" s="185" t="s">
        <v>193</v>
      </c>
    </row>
    <row r="9" spans="1:12">
      <c r="A9" s="6">
        <v>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A10" s="6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A11" s="6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A12" s="6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A13" s="6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A14" s="6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A15" s="6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>
      <c r="A16" s="6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2">
      <c r="A17" s="6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>
      <c r="A18" s="6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>
      <c r="A19" s="6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2">
      <c r="A20" s="6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2">
      <c r="A21" s="6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2">
      <c r="A22" s="6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2">
      <c r="A23" s="15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2">
      <c r="A24" s="15" t="s">
        <v>3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2">
      <c r="A25" s="24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7" spans="1:12">
      <c r="A27" s="11" t="s">
        <v>300</v>
      </c>
    </row>
    <row r="29" spans="1:12">
      <c r="A29" s="188"/>
      <c r="B29" s="188"/>
      <c r="C29" s="188"/>
      <c r="D29" s="188"/>
      <c r="I29" s="1259" t="s">
        <v>6</v>
      </c>
      <c r="J29" s="1259"/>
      <c r="K29" s="1259"/>
    </row>
    <row r="30" spans="1:12" ht="15" customHeight="1">
      <c r="A30" s="188"/>
      <c r="B30" s="188"/>
      <c r="C30" s="188"/>
      <c r="D30" s="188"/>
      <c r="I30" s="1259" t="s">
        <v>7</v>
      </c>
      <c r="J30" s="1259"/>
      <c r="K30" s="1259"/>
      <c r="L30" s="203"/>
    </row>
    <row r="31" spans="1:12" ht="15" customHeight="1">
      <c r="A31" s="188"/>
      <c r="B31" s="188"/>
      <c r="C31" s="188"/>
      <c r="D31" s="188"/>
      <c r="I31" s="1259" t="s">
        <v>56</v>
      </c>
      <c r="J31" s="1259"/>
      <c r="K31" s="1259"/>
      <c r="L31" s="203"/>
    </row>
    <row r="32" spans="1:12">
      <c r="A32" s="188" t="s">
        <v>5</v>
      </c>
      <c r="C32" s="188"/>
      <c r="D32" s="188"/>
      <c r="I32" s="1692" t="s">
        <v>55</v>
      </c>
      <c r="J32" s="1692"/>
      <c r="K32" s="193"/>
    </row>
  </sheetData>
  <mergeCells count="14">
    <mergeCell ref="I29:K29"/>
    <mergeCell ref="I30:K30"/>
    <mergeCell ref="I31:K31"/>
    <mergeCell ref="I32:J32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SheetLayoutView="90" workbookViewId="0">
      <selection activeCell="E10" sqref="E10:M10"/>
    </sheetView>
  </sheetViews>
  <sheetFormatPr defaultColWidth="9.140625" defaultRowHeight="12.75"/>
  <cols>
    <col min="1" max="1" width="8.5703125" style="188" customWidth="1"/>
    <col min="2" max="2" width="24.5703125" style="188" customWidth="1"/>
    <col min="3" max="4" width="15.140625" style="188" customWidth="1"/>
    <col min="5" max="13" width="9.5703125" style="188" customWidth="1"/>
    <col min="14" max="16384" width="9.140625" style="188"/>
  </cols>
  <sheetData>
    <row r="1" spans="1:13">
      <c r="H1" s="1692"/>
      <c r="I1" s="1692"/>
      <c r="L1" s="191" t="s">
        <v>334</v>
      </c>
    </row>
    <row r="2" spans="1:13">
      <c r="D2" s="1692" t="s">
        <v>312</v>
      </c>
      <c r="E2" s="1692"/>
      <c r="F2" s="1692"/>
      <c r="G2" s="1692"/>
      <c r="H2" s="190"/>
      <c r="I2" s="190"/>
      <c r="L2" s="191"/>
    </row>
    <row r="3" spans="1:13" s="192" customFormat="1" ht="15.75">
      <c r="A3" s="1700" t="s">
        <v>384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</row>
    <row r="4" spans="1:13" s="192" customFormat="1" ht="20.25" customHeight="1">
      <c r="A4" s="1700" t="s">
        <v>383</v>
      </c>
      <c r="B4" s="1700"/>
      <c r="C4" s="1700"/>
      <c r="D4" s="1700"/>
      <c r="E4" s="1700"/>
      <c r="F4" s="1700"/>
      <c r="G4" s="1700"/>
      <c r="H4" s="1700"/>
      <c r="I4" s="1700"/>
      <c r="J4" s="1700"/>
      <c r="K4" s="1700"/>
      <c r="L4" s="1700"/>
      <c r="M4" s="1700"/>
    </row>
    <row r="6" spans="1:13">
      <c r="A6" s="193" t="s">
        <v>96</v>
      </c>
      <c r="B6" s="194"/>
      <c r="C6" s="195"/>
      <c r="D6" s="195"/>
      <c r="E6" s="195"/>
      <c r="F6" s="195"/>
      <c r="G6" s="195"/>
      <c r="H6" s="195"/>
      <c r="I6" s="195"/>
      <c r="J6" s="195"/>
    </row>
    <row r="8" spans="1:13" s="196" customFormat="1" ht="1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207" t="s">
        <v>359</v>
      </c>
      <c r="L8" s="1207"/>
      <c r="M8" s="1207"/>
    </row>
    <row r="9" spans="1:13" s="196" customFormat="1" ht="20.25" customHeight="1">
      <c r="A9" s="1263" t="s">
        <v>1</v>
      </c>
      <c r="B9" s="1263" t="s">
        <v>2</v>
      </c>
      <c r="C9" s="1270" t="s">
        <v>172</v>
      </c>
      <c r="D9" s="1270" t="s">
        <v>173</v>
      </c>
      <c r="E9" s="1701" t="s">
        <v>174</v>
      </c>
      <c r="F9" s="1701"/>
      <c r="G9" s="1701"/>
      <c r="H9" s="1701"/>
      <c r="I9" s="1701"/>
      <c r="J9" s="1701"/>
      <c r="K9" s="1701"/>
      <c r="L9" s="1701"/>
      <c r="M9" s="1701"/>
    </row>
    <row r="10" spans="1:13" s="196" customFormat="1" ht="35.25" customHeight="1">
      <c r="A10" s="1551"/>
      <c r="B10" s="1551"/>
      <c r="C10" s="1271"/>
      <c r="D10" s="1271"/>
      <c r="E10" s="269" t="s">
        <v>175</v>
      </c>
      <c r="F10" s="269" t="s">
        <v>176</v>
      </c>
      <c r="G10" s="269" t="s">
        <v>177</v>
      </c>
      <c r="H10" s="269" t="s">
        <v>178</v>
      </c>
      <c r="I10" s="269" t="s">
        <v>179</v>
      </c>
      <c r="J10" s="269" t="s">
        <v>180</v>
      </c>
      <c r="K10" s="269" t="s">
        <v>181</v>
      </c>
      <c r="L10" s="269" t="s">
        <v>182</v>
      </c>
      <c r="M10" s="269" t="s">
        <v>183</v>
      </c>
    </row>
    <row r="11" spans="1:13" s="196" customFormat="1" ht="12.75" customHeight="1">
      <c r="A11" s="199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199">
        <v>10</v>
      </c>
      <c r="K11" s="199">
        <v>11</v>
      </c>
      <c r="L11" s="199">
        <v>12</v>
      </c>
      <c r="M11" s="199">
        <v>13</v>
      </c>
    </row>
    <row r="12" spans="1:13">
      <c r="A12" s="122">
        <v>1</v>
      </c>
      <c r="B12" s="200"/>
      <c r="C12" s="200"/>
      <c r="D12" s="200"/>
      <c r="E12" s="200"/>
      <c r="F12" s="200"/>
      <c r="G12" s="200"/>
      <c r="H12" s="200"/>
      <c r="I12" s="120"/>
      <c r="J12" s="120"/>
      <c r="K12" s="120"/>
      <c r="L12" s="120"/>
      <c r="M12" s="120"/>
    </row>
    <row r="13" spans="1:13">
      <c r="A13" s="122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>
      <c r="A14" s="122">
        <v>3</v>
      </c>
      <c r="B14" s="200"/>
      <c r="C14" s="200"/>
      <c r="D14" s="200"/>
      <c r="E14" s="121"/>
      <c r="F14" s="121"/>
      <c r="G14" s="121"/>
      <c r="H14" s="121"/>
      <c r="I14" s="120"/>
      <c r="J14" s="120"/>
      <c r="K14" s="120"/>
      <c r="L14" s="120"/>
      <c r="M14" s="120"/>
    </row>
    <row r="15" spans="1:13" s="109" customFormat="1" ht="12.75" customHeight="1">
      <c r="A15" s="122">
        <v>4</v>
      </c>
      <c r="B15" s="120"/>
      <c r="C15" s="120"/>
      <c r="D15" s="120"/>
      <c r="E15" s="120"/>
      <c r="F15" s="120"/>
      <c r="G15" s="120"/>
      <c r="H15" s="112"/>
      <c r="I15" s="120"/>
      <c r="J15" s="112"/>
      <c r="K15" s="112"/>
      <c r="L15" s="112"/>
      <c r="M15" s="112"/>
    </row>
    <row r="16" spans="1:13" s="109" customFormat="1" ht="12.75" customHeight="1">
      <c r="A16" s="122">
        <v>5</v>
      </c>
      <c r="B16" s="202"/>
      <c r="C16" s="202"/>
      <c r="D16" s="202"/>
      <c r="E16" s="202"/>
      <c r="F16" s="202"/>
      <c r="G16" s="202"/>
      <c r="H16" s="202"/>
      <c r="I16" s="202"/>
      <c r="J16" s="112"/>
      <c r="K16" s="112"/>
      <c r="L16" s="112"/>
      <c r="M16" s="112"/>
    </row>
    <row r="17" spans="1:13" s="109" customFormat="1" ht="13.15" customHeight="1">
      <c r="A17" s="122">
        <v>6</v>
      </c>
      <c r="B17" s="202"/>
      <c r="C17" s="202"/>
      <c r="D17" s="202"/>
      <c r="E17" s="202"/>
      <c r="F17" s="202"/>
      <c r="G17" s="202"/>
      <c r="H17" s="202"/>
      <c r="I17" s="202"/>
      <c r="J17" s="112"/>
      <c r="K17" s="112"/>
      <c r="L17" s="112"/>
      <c r="M17" s="112"/>
    </row>
    <row r="18" spans="1:13" ht="12.75" customHeight="1">
      <c r="A18" s="122">
        <v>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>
      <c r="A19" s="122">
        <v>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>
      <c r="A20" s="122">
        <v>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>
      <c r="A21" s="122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>
      <c r="A22" s="122">
        <v>11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>
      <c r="A23" s="122">
        <v>12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>
      <c r="A24" s="122">
        <v>13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>
      <c r="A25" s="122">
        <v>14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>
      <c r="A26" s="140" t="s">
        <v>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>
      <c r="A27" s="140" t="s">
        <v>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>
      <c r="A28" s="120" t="s">
        <v>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31" spans="1:13">
      <c r="H31" s="1259" t="s">
        <v>6</v>
      </c>
      <c r="I31" s="1259"/>
      <c r="J31" s="1259"/>
      <c r="K31" s="1259"/>
      <c r="L31" s="1259"/>
      <c r="M31" s="1259"/>
    </row>
    <row r="32" spans="1:13">
      <c r="H32" s="1259" t="s">
        <v>7</v>
      </c>
      <c r="I32" s="1259"/>
      <c r="J32" s="1259"/>
      <c r="K32" s="1259"/>
      <c r="L32" s="1259"/>
      <c r="M32" s="1259"/>
    </row>
    <row r="33" spans="1:13">
      <c r="H33" s="1259" t="s">
        <v>56</v>
      </c>
      <c r="I33" s="1259"/>
      <c r="J33" s="1259"/>
      <c r="K33" s="1259"/>
      <c r="L33" s="1259"/>
      <c r="M33" s="1259"/>
    </row>
    <row r="34" spans="1:13">
      <c r="A34" s="188" t="s">
        <v>5</v>
      </c>
      <c r="H34" s="1692" t="s">
        <v>55</v>
      </c>
      <c r="I34" s="1692"/>
      <c r="J34" s="1692"/>
      <c r="K34" s="1692"/>
    </row>
  </sheetData>
  <mergeCells count="14">
    <mergeCell ref="H31:M31"/>
    <mergeCell ref="H32:M32"/>
    <mergeCell ref="H33:M33"/>
    <mergeCell ref="H34:K34"/>
    <mergeCell ref="H1:I1"/>
    <mergeCell ref="A3:M3"/>
    <mergeCell ref="A4:M4"/>
    <mergeCell ref="K8:M8"/>
    <mergeCell ref="A9:A10"/>
    <mergeCell ref="B9:B10"/>
    <mergeCell ref="D2:G2"/>
    <mergeCell ref="C9:C10"/>
    <mergeCell ref="D9:D10"/>
    <mergeCell ref="E9:M9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SheetLayoutView="90" workbookViewId="0">
      <selection activeCell="E10" sqref="E10:M10"/>
    </sheetView>
  </sheetViews>
  <sheetFormatPr defaultColWidth="9.140625" defaultRowHeight="12.75"/>
  <cols>
    <col min="1" max="1" width="8.5703125" style="188" customWidth="1"/>
    <col min="2" max="2" width="17.85546875" style="188" customWidth="1"/>
    <col min="3" max="3" width="11.140625" style="188" customWidth="1"/>
    <col min="4" max="4" width="17.140625" style="188" customWidth="1"/>
    <col min="5" max="6" width="9.140625" style="188" customWidth="1"/>
    <col min="7" max="7" width="7.85546875" style="188" customWidth="1"/>
    <col min="8" max="8" width="8.42578125" style="188" customWidth="1"/>
    <col min="9" max="9" width="9.28515625" style="188" customWidth="1"/>
    <col min="10" max="10" width="10.28515625" style="188" customWidth="1"/>
    <col min="11" max="11" width="9.140625" style="188" customWidth="1"/>
    <col min="12" max="12" width="10.140625" style="188" customWidth="1"/>
    <col min="13" max="13" width="11" style="188" customWidth="1"/>
    <col min="14" max="16384" width="9.140625" style="188"/>
  </cols>
  <sheetData>
    <row r="1" spans="1:13">
      <c r="H1" s="1692"/>
      <c r="I1" s="1692"/>
      <c r="L1" s="1702" t="s">
        <v>346</v>
      </c>
      <c r="M1" s="1702"/>
    </row>
    <row r="2" spans="1:13">
      <c r="C2" s="1692" t="s">
        <v>385</v>
      </c>
      <c r="D2" s="1692"/>
      <c r="E2" s="1692"/>
      <c r="F2" s="1692"/>
      <c r="G2" s="1692"/>
      <c r="H2" s="1692"/>
      <c r="I2" s="1692"/>
      <c r="J2" s="1692"/>
      <c r="L2" s="191"/>
    </row>
    <row r="3" spans="1:13" s="192" customFormat="1" ht="15.75">
      <c r="A3" s="1700" t="s">
        <v>384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</row>
    <row r="4" spans="1:13" s="192" customFormat="1" ht="20.25" customHeight="1">
      <c r="A4" s="1700" t="s">
        <v>386</v>
      </c>
      <c r="B4" s="1700"/>
      <c r="C4" s="1700"/>
      <c r="D4" s="1700"/>
      <c r="E4" s="1700"/>
      <c r="F4" s="1700"/>
      <c r="G4" s="1700"/>
      <c r="H4" s="1700"/>
      <c r="I4" s="1700"/>
      <c r="J4" s="1700"/>
      <c r="K4" s="1700"/>
      <c r="L4" s="1700"/>
      <c r="M4" s="1700"/>
    </row>
    <row r="6" spans="1:13">
      <c r="A6" s="193" t="s">
        <v>96</v>
      </c>
      <c r="B6" s="194"/>
      <c r="C6" s="195"/>
      <c r="D6" s="195"/>
      <c r="E6" s="195"/>
      <c r="F6" s="195"/>
      <c r="G6" s="195"/>
      <c r="H6" s="195"/>
      <c r="I6" s="195"/>
      <c r="J6" s="195"/>
    </row>
    <row r="8" spans="1:13" s="196" customFormat="1" ht="1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221" t="s">
        <v>359</v>
      </c>
      <c r="L8" s="1221"/>
      <c r="M8" s="1221"/>
    </row>
    <row r="9" spans="1:13" s="196" customFormat="1" ht="20.25" customHeight="1">
      <c r="A9" s="1263" t="s">
        <v>1</v>
      </c>
      <c r="B9" s="1263" t="s">
        <v>2</v>
      </c>
      <c r="C9" s="1270" t="s">
        <v>172</v>
      </c>
      <c r="D9" s="1270" t="s">
        <v>345</v>
      </c>
      <c r="E9" s="1703" t="s">
        <v>414</v>
      </c>
      <c r="F9" s="1704"/>
      <c r="G9" s="1704"/>
      <c r="H9" s="1704"/>
      <c r="I9" s="1704"/>
      <c r="J9" s="1704"/>
      <c r="K9" s="1704"/>
      <c r="L9" s="1704"/>
      <c r="M9" s="1705"/>
    </row>
    <row r="10" spans="1:13" s="196" customFormat="1" ht="35.25" customHeight="1">
      <c r="A10" s="1551"/>
      <c r="B10" s="1551"/>
      <c r="C10" s="1271"/>
      <c r="D10" s="1271"/>
      <c r="E10" s="269" t="s">
        <v>175</v>
      </c>
      <c r="F10" s="269" t="s">
        <v>176</v>
      </c>
      <c r="G10" s="269" t="s">
        <v>177</v>
      </c>
      <c r="H10" s="269" t="s">
        <v>178</v>
      </c>
      <c r="I10" s="269" t="s">
        <v>179</v>
      </c>
      <c r="J10" s="269" t="s">
        <v>180</v>
      </c>
      <c r="K10" s="269" t="s">
        <v>181</v>
      </c>
      <c r="L10" s="269" t="s">
        <v>182</v>
      </c>
      <c r="M10" s="269" t="s">
        <v>183</v>
      </c>
    </row>
    <row r="11" spans="1:13" s="196" customFormat="1" ht="12.75" customHeight="1">
      <c r="A11" s="199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199">
        <v>10</v>
      </c>
      <c r="K11" s="199">
        <v>11</v>
      </c>
      <c r="L11" s="199">
        <v>12</v>
      </c>
      <c r="M11" s="199">
        <v>13</v>
      </c>
    </row>
    <row r="12" spans="1:13">
      <c r="A12" s="122">
        <v>1</v>
      </c>
      <c r="B12" s="200"/>
      <c r="C12" s="200"/>
      <c r="D12" s="200"/>
      <c r="E12" s="200"/>
      <c r="F12" s="200"/>
      <c r="G12" s="200"/>
      <c r="H12" s="200"/>
      <c r="I12" s="120"/>
      <c r="J12" s="120"/>
      <c r="K12" s="120"/>
      <c r="L12" s="120"/>
      <c r="M12" s="120"/>
    </row>
    <row r="13" spans="1:13">
      <c r="A13" s="122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>
      <c r="A14" s="122">
        <v>3</v>
      </c>
      <c r="B14" s="200"/>
      <c r="C14" s="200"/>
      <c r="D14" s="200"/>
      <c r="E14" s="200"/>
      <c r="F14" s="200"/>
      <c r="G14" s="200"/>
      <c r="H14" s="121"/>
      <c r="I14" s="120"/>
      <c r="J14" s="120"/>
      <c r="K14" s="120"/>
      <c r="L14" s="120"/>
      <c r="M14" s="120"/>
    </row>
    <row r="15" spans="1:13" s="109" customFormat="1" ht="12.75" customHeight="1">
      <c r="A15" s="122">
        <v>4</v>
      </c>
      <c r="B15" s="120"/>
      <c r="C15" s="120"/>
      <c r="D15" s="120"/>
      <c r="E15" s="120"/>
      <c r="F15" s="120"/>
      <c r="G15" s="120"/>
      <c r="H15" s="112"/>
      <c r="I15" s="120"/>
      <c r="J15" s="112"/>
      <c r="K15" s="112"/>
      <c r="L15" s="112"/>
      <c r="M15" s="112"/>
    </row>
    <row r="16" spans="1:13" s="109" customFormat="1" ht="12.75" customHeight="1">
      <c r="A16" s="122">
        <v>5</v>
      </c>
      <c r="B16" s="202"/>
      <c r="C16" s="202"/>
      <c r="D16" s="202"/>
      <c r="E16" s="202"/>
      <c r="F16" s="202"/>
      <c r="G16" s="202"/>
      <c r="H16" s="202"/>
      <c r="I16" s="202"/>
      <c r="J16" s="112"/>
      <c r="K16" s="112"/>
      <c r="L16" s="112"/>
      <c r="M16" s="112"/>
    </row>
    <row r="17" spans="1:13" s="109" customFormat="1" ht="13.15" customHeight="1">
      <c r="A17" s="122">
        <v>6</v>
      </c>
      <c r="B17" s="202"/>
      <c r="C17" s="202"/>
      <c r="D17" s="202"/>
      <c r="E17" s="202"/>
      <c r="F17" s="202"/>
      <c r="G17" s="202"/>
      <c r="H17" s="202"/>
      <c r="I17" s="202"/>
      <c r="J17" s="112"/>
      <c r="K17" s="112"/>
      <c r="L17" s="112"/>
      <c r="M17" s="112"/>
    </row>
    <row r="18" spans="1:13" ht="12.75" customHeight="1">
      <c r="A18" s="122">
        <v>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>
      <c r="A19" s="122">
        <v>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>
      <c r="A20" s="122">
        <v>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>
      <c r="A21" s="122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>
      <c r="A22" s="122">
        <v>11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>
      <c r="A23" s="122">
        <v>12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>
      <c r="A24" s="122">
        <v>13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>
      <c r="A25" s="122">
        <v>14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>
      <c r="A26" s="140" t="s">
        <v>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>
      <c r="A27" s="140" t="s">
        <v>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>
      <c r="A28" s="120" t="s">
        <v>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31" spans="1:13">
      <c r="H31" s="1259" t="s">
        <v>6</v>
      </c>
      <c r="I31" s="1259"/>
      <c r="J31" s="1259"/>
      <c r="K31" s="1259"/>
      <c r="L31" s="1259"/>
      <c r="M31" s="1259"/>
    </row>
    <row r="32" spans="1:13">
      <c r="H32" s="1259" t="s">
        <v>7</v>
      </c>
      <c r="I32" s="1259"/>
      <c r="J32" s="1259"/>
      <c r="K32" s="1259"/>
      <c r="L32" s="1259"/>
      <c r="M32" s="1259"/>
    </row>
    <row r="33" spans="1:13">
      <c r="H33" s="1259" t="s">
        <v>56</v>
      </c>
      <c r="I33" s="1259"/>
      <c r="J33" s="1259"/>
      <c r="K33" s="1259"/>
      <c r="L33" s="1259"/>
      <c r="M33" s="1259"/>
    </row>
    <row r="34" spans="1:13">
      <c r="A34" s="188" t="s">
        <v>5</v>
      </c>
      <c r="H34" s="1692" t="s">
        <v>55</v>
      </c>
      <c r="I34" s="1692"/>
      <c r="J34" s="1692"/>
      <c r="K34" s="1692"/>
    </row>
  </sheetData>
  <mergeCells count="15">
    <mergeCell ref="H33:M33"/>
    <mergeCell ref="H34:K34"/>
    <mergeCell ref="L1:M1"/>
    <mergeCell ref="H1:I1"/>
    <mergeCell ref="A3:M3"/>
    <mergeCell ref="A4:M4"/>
    <mergeCell ref="K8:M8"/>
    <mergeCell ref="A9:A10"/>
    <mergeCell ref="B9:B10"/>
    <mergeCell ref="C9:C10"/>
    <mergeCell ref="D9:D10"/>
    <mergeCell ref="H31:M31"/>
    <mergeCell ref="H32:M32"/>
    <mergeCell ref="E9:M9"/>
    <mergeCell ref="C2:J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80" zoomScaleNormal="80" zoomScaleSheetLayoutView="80" workbookViewId="0">
      <selection activeCell="E10" sqref="E10:M10"/>
    </sheetView>
  </sheetViews>
  <sheetFormatPr defaultRowHeight="12.75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1261" t="s">
        <v>0</v>
      </c>
      <c r="D1" s="1261"/>
      <c r="E1" s="1261"/>
      <c r="F1" s="1261"/>
      <c r="G1" s="1261"/>
      <c r="H1" s="1261"/>
      <c r="I1" s="1261"/>
      <c r="J1" s="213"/>
      <c r="K1" s="213"/>
      <c r="L1" s="1548" t="s">
        <v>336</v>
      </c>
      <c r="M1" s="1548"/>
      <c r="N1" s="213"/>
      <c r="O1" s="213"/>
      <c r="P1" s="213"/>
    </row>
    <row r="2" spans="1:16" ht="21">
      <c r="B2" s="1262" t="s">
        <v>354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214"/>
      <c r="N2" s="214"/>
      <c r="O2" s="214"/>
      <c r="P2" s="214"/>
    </row>
    <row r="3" spans="1:16" ht="21"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214"/>
      <c r="O3" s="214"/>
      <c r="P3" s="214"/>
    </row>
    <row r="4" spans="1:16" ht="20.25" customHeight="1">
      <c r="A4" s="1707" t="s">
        <v>335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</row>
    <row r="5" spans="1:16" ht="20.25" customHeight="1">
      <c r="A5" s="1708" t="s">
        <v>97</v>
      </c>
      <c r="B5" s="1708"/>
      <c r="C5" s="1708"/>
      <c r="D5" s="1708"/>
      <c r="E5" s="1708"/>
      <c r="F5" s="1708"/>
      <c r="G5" s="1708"/>
      <c r="H5" s="1221" t="s">
        <v>359</v>
      </c>
      <c r="I5" s="1221"/>
      <c r="J5" s="1221"/>
      <c r="K5" s="1221"/>
      <c r="L5" s="1221"/>
      <c r="M5" s="1221"/>
      <c r="N5" s="83"/>
    </row>
    <row r="6" spans="1:16" ht="15" customHeight="1">
      <c r="A6" s="1254" t="s">
        <v>45</v>
      </c>
      <c r="B6" s="1254" t="s">
        <v>195</v>
      </c>
      <c r="C6" s="1709" t="s">
        <v>285</v>
      </c>
      <c r="D6" s="1710"/>
      <c r="E6" s="1710"/>
      <c r="F6" s="1710"/>
      <c r="G6" s="1711"/>
      <c r="H6" s="1253" t="s">
        <v>282</v>
      </c>
      <c r="I6" s="1253"/>
      <c r="J6" s="1253"/>
      <c r="K6" s="1253"/>
      <c r="L6" s="1253"/>
      <c r="M6" s="1254" t="s">
        <v>196</v>
      </c>
    </row>
    <row r="7" spans="1:16" ht="12.75" customHeight="1">
      <c r="A7" s="1255"/>
      <c r="B7" s="1255"/>
      <c r="C7" s="1712"/>
      <c r="D7" s="1713"/>
      <c r="E7" s="1713"/>
      <c r="F7" s="1713"/>
      <c r="G7" s="1714"/>
      <c r="H7" s="1253"/>
      <c r="I7" s="1253"/>
      <c r="J7" s="1253"/>
      <c r="K7" s="1253"/>
      <c r="L7" s="1253"/>
      <c r="M7" s="1255"/>
    </row>
    <row r="8" spans="1:16" ht="5.25" customHeight="1">
      <c r="A8" s="1255"/>
      <c r="B8" s="1255"/>
      <c r="C8" s="1712"/>
      <c r="D8" s="1713"/>
      <c r="E8" s="1713"/>
      <c r="F8" s="1713"/>
      <c r="G8" s="1714"/>
      <c r="H8" s="1253"/>
      <c r="I8" s="1253"/>
      <c r="J8" s="1253"/>
      <c r="K8" s="1253"/>
      <c r="L8" s="1253"/>
      <c r="M8" s="1255"/>
    </row>
    <row r="9" spans="1:16" ht="68.25" customHeight="1">
      <c r="A9" s="1256"/>
      <c r="B9" s="1256"/>
      <c r="C9" s="219" t="s">
        <v>197</v>
      </c>
      <c r="D9" s="219" t="s">
        <v>198</v>
      </c>
      <c r="E9" s="219" t="s">
        <v>199</v>
      </c>
      <c r="F9" s="219" t="s">
        <v>200</v>
      </c>
      <c r="G9" s="246" t="s">
        <v>201</v>
      </c>
      <c r="H9" s="245" t="s">
        <v>281</v>
      </c>
      <c r="I9" s="245" t="s">
        <v>286</v>
      </c>
      <c r="J9" s="245" t="s">
        <v>283</v>
      </c>
      <c r="K9" s="245" t="s">
        <v>284</v>
      </c>
      <c r="L9" s="245" t="s">
        <v>33</v>
      </c>
      <c r="M9" s="1256"/>
    </row>
    <row r="10" spans="1:16" ht="15">
      <c r="A10" s="220">
        <v>1</v>
      </c>
      <c r="B10" s="220">
        <v>2</v>
      </c>
      <c r="C10" s="220">
        <v>3</v>
      </c>
      <c r="D10" s="220">
        <v>4</v>
      </c>
      <c r="E10" s="220">
        <v>5</v>
      </c>
      <c r="F10" s="220">
        <v>6</v>
      </c>
      <c r="G10" s="220">
        <v>7</v>
      </c>
      <c r="H10" s="220">
        <v>8</v>
      </c>
      <c r="I10" s="220">
        <v>9</v>
      </c>
      <c r="J10" s="220">
        <v>10</v>
      </c>
      <c r="K10" s="220">
        <v>11</v>
      </c>
      <c r="L10" s="220">
        <v>12</v>
      </c>
      <c r="M10" s="220">
        <v>13</v>
      </c>
    </row>
    <row r="11" spans="1:16" ht="15">
      <c r="A11" s="265">
        <v>1</v>
      </c>
      <c r="B11" s="220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6" ht="15">
      <c r="A12" s="265">
        <v>2</v>
      </c>
      <c r="B12" s="220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6" ht="15">
      <c r="A13" s="265">
        <v>3</v>
      </c>
      <c r="B13" s="220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6" ht="15">
      <c r="A14" s="265">
        <v>4</v>
      </c>
      <c r="B14" s="220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6" ht="15">
      <c r="A15" s="265">
        <v>5</v>
      </c>
      <c r="B15" s="220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6" ht="15">
      <c r="A16" s="265">
        <v>6</v>
      </c>
      <c r="B16" s="220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ht="15">
      <c r="A17" s="265">
        <v>7</v>
      </c>
      <c r="B17" s="220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ht="15">
      <c r="A18" s="265">
        <v>8</v>
      </c>
      <c r="B18" s="220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</row>
    <row r="19" spans="1:13" ht="15">
      <c r="A19" s="265">
        <v>9</v>
      </c>
      <c r="B19" s="7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13" ht="15">
      <c r="A20" s="265">
        <v>10</v>
      </c>
      <c r="B20" s="7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ht="15">
      <c r="A21" s="265">
        <v>11</v>
      </c>
      <c r="B21" s="7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ht="15">
      <c r="A22" s="265">
        <v>12</v>
      </c>
      <c r="B22" s="7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ht="15">
      <c r="A23" s="265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>
      <c r="A24" s="265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A25" s="15" t="s">
        <v>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15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>
      <c r="A27" s="24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6.5" customHeight="1">
      <c r="B28" s="224"/>
      <c r="C28" s="1706"/>
      <c r="D28" s="1706"/>
      <c r="E28" s="1706"/>
      <c r="F28" s="1706"/>
    </row>
    <row r="30" spans="1:13">
      <c r="A30" s="188"/>
      <c r="B30" s="188"/>
      <c r="C30" s="188"/>
      <c r="D30" s="188"/>
      <c r="G30" s="1259" t="s">
        <v>6</v>
      </c>
      <c r="H30" s="1259"/>
      <c r="I30" s="189"/>
      <c r="J30" s="189"/>
      <c r="K30" s="189"/>
      <c r="L30" s="189"/>
    </row>
    <row r="31" spans="1:13" ht="15" customHeight="1">
      <c r="A31" s="188"/>
      <c r="B31" s="188"/>
      <c r="C31" s="188"/>
      <c r="D31" s="188"/>
      <c r="G31" s="1259" t="s">
        <v>7</v>
      </c>
      <c r="H31" s="1259"/>
      <c r="I31" s="1259"/>
      <c r="J31" s="1259"/>
      <c r="K31" s="1259"/>
      <c r="L31" s="1259"/>
      <c r="M31" s="1259"/>
    </row>
    <row r="32" spans="1:13" ht="15" customHeight="1">
      <c r="A32" s="188"/>
      <c r="B32" s="188"/>
      <c r="C32" s="188"/>
      <c r="D32" s="188"/>
      <c r="G32" s="1259" t="s">
        <v>56</v>
      </c>
      <c r="H32" s="1259"/>
      <c r="I32" s="1259"/>
      <c r="J32" s="1259"/>
      <c r="K32" s="1259"/>
      <c r="L32" s="1259"/>
      <c r="M32" s="1259"/>
    </row>
    <row r="33" spans="1:12">
      <c r="A33" s="188" t="s">
        <v>5</v>
      </c>
      <c r="C33" s="188"/>
      <c r="D33" s="188"/>
      <c r="G33" s="1692" t="s">
        <v>55</v>
      </c>
      <c r="H33" s="1692"/>
      <c r="I33" s="190"/>
      <c r="J33" s="190"/>
      <c r="K33" s="190"/>
      <c r="L33" s="190"/>
    </row>
  </sheetData>
  <mergeCells count="16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A5:G5"/>
    <mergeCell ref="G31:M31"/>
    <mergeCell ref="G32:M32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5" zoomScaleSheetLayoutView="63" workbookViewId="0">
      <selection activeCell="E10" sqref="E10:M10"/>
    </sheetView>
  </sheetViews>
  <sheetFormatPr defaultRowHeight="12.75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1261" t="s">
        <v>0</v>
      </c>
      <c r="B1" s="1261"/>
      <c r="C1" s="1261"/>
      <c r="D1" s="1261"/>
      <c r="E1" s="1261"/>
      <c r="F1" s="225" t="s">
        <v>338</v>
      </c>
      <c r="G1" s="213"/>
      <c r="H1" s="213"/>
      <c r="I1" s="213"/>
      <c r="J1" s="213"/>
      <c r="K1" s="213"/>
      <c r="L1" s="213"/>
    </row>
    <row r="2" spans="1:12" ht="21">
      <c r="A2" s="1262" t="s">
        <v>354</v>
      </c>
      <c r="B2" s="1262"/>
      <c r="C2" s="1262"/>
      <c r="D2" s="1262"/>
      <c r="E2" s="1262"/>
      <c r="F2" s="1262"/>
      <c r="G2" s="214"/>
      <c r="H2" s="214"/>
      <c r="I2" s="214"/>
      <c r="J2" s="214"/>
      <c r="K2" s="214"/>
      <c r="L2" s="214"/>
    </row>
    <row r="3" spans="1:12">
      <c r="A3" s="136"/>
      <c r="B3" s="136"/>
      <c r="C3" s="136"/>
      <c r="D3" s="136"/>
      <c r="E3" s="136"/>
      <c r="F3" s="136"/>
    </row>
    <row r="4" spans="1:12" ht="18.75">
      <c r="A4" s="1715" t="s">
        <v>337</v>
      </c>
      <c r="B4" s="1715"/>
      <c r="C4" s="1715"/>
      <c r="D4" s="1715"/>
      <c r="E4" s="1715"/>
      <c r="F4" s="1715"/>
      <c r="G4" s="1715"/>
    </row>
    <row r="5" spans="1:12" ht="18.75">
      <c r="A5" s="183" t="s">
        <v>163</v>
      </c>
      <c r="B5" s="226"/>
      <c r="C5" s="226"/>
      <c r="D5" s="226"/>
      <c r="E5" s="226"/>
      <c r="F5" s="226"/>
      <c r="G5" s="226"/>
    </row>
    <row r="6" spans="1:12" ht="31.5">
      <c r="A6" s="227"/>
      <c r="B6" s="228" t="s">
        <v>211</v>
      </c>
      <c r="C6" s="228" t="s">
        <v>212</v>
      </c>
      <c r="D6" s="228" t="s">
        <v>213</v>
      </c>
      <c r="E6" s="229"/>
      <c r="F6" s="229"/>
    </row>
    <row r="7" spans="1:12" ht="15">
      <c r="A7" s="230" t="s">
        <v>214</v>
      </c>
      <c r="B7" s="230"/>
      <c r="C7" s="230"/>
      <c r="D7" s="230"/>
      <c r="E7" s="229"/>
      <c r="F7" s="229"/>
    </row>
    <row r="8" spans="1:12" ht="13.5" customHeight="1">
      <c r="A8" s="230" t="s">
        <v>215</v>
      </c>
      <c r="B8" s="230"/>
      <c r="C8" s="230"/>
      <c r="D8" s="230"/>
      <c r="E8" s="229"/>
      <c r="F8" s="229"/>
    </row>
    <row r="9" spans="1:12" ht="13.5" customHeight="1">
      <c r="A9" s="230" t="s">
        <v>216</v>
      </c>
      <c r="B9" s="230"/>
      <c r="C9" s="230"/>
      <c r="D9" s="230"/>
      <c r="E9" s="229"/>
      <c r="F9" s="229"/>
    </row>
    <row r="10" spans="1:12" ht="13.5" customHeight="1">
      <c r="A10" s="231" t="s">
        <v>217</v>
      </c>
      <c r="B10" s="230"/>
      <c r="C10" s="230"/>
      <c r="D10" s="230"/>
      <c r="E10" s="229"/>
      <c r="F10" s="229"/>
    </row>
    <row r="11" spans="1:12" ht="13.5" customHeight="1">
      <c r="A11" s="231" t="s">
        <v>218</v>
      </c>
      <c r="B11" s="230"/>
      <c r="C11" s="230"/>
      <c r="D11" s="230"/>
      <c r="E11" s="229"/>
      <c r="F11" s="229"/>
    </row>
    <row r="12" spans="1:12" ht="13.5" customHeight="1">
      <c r="A12" s="231" t="s">
        <v>219</v>
      </c>
      <c r="B12" s="230"/>
      <c r="C12" s="230"/>
      <c r="D12" s="230"/>
      <c r="E12" s="229"/>
      <c r="F12" s="229"/>
    </row>
    <row r="13" spans="1:12" ht="13.5" customHeight="1">
      <c r="A13" s="231" t="s">
        <v>220</v>
      </c>
      <c r="B13" s="230"/>
      <c r="C13" s="230"/>
      <c r="D13" s="230"/>
      <c r="E13" s="229"/>
      <c r="F13" s="229"/>
    </row>
    <row r="14" spans="1:12" ht="13.5" customHeight="1">
      <c r="A14" s="231" t="s">
        <v>221</v>
      </c>
      <c r="B14" s="230"/>
      <c r="C14" s="230"/>
      <c r="D14" s="230"/>
      <c r="E14" s="229"/>
      <c r="F14" s="229"/>
    </row>
    <row r="15" spans="1:12" ht="13.5" customHeight="1">
      <c r="A15" s="231" t="s">
        <v>222</v>
      </c>
      <c r="B15" s="230"/>
      <c r="C15" s="230"/>
      <c r="D15" s="230"/>
      <c r="E15" s="229"/>
      <c r="F15" s="229"/>
    </row>
    <row r="16" spans="1:12" ht="13.5" customHeight="1">
      <c r="A16" s="231" t="s">
        <v>223</v>
      </c>
      <c r="B16" s="230"/>
      <c r="C16" s="230"/>
      <c r="D16" s="230"/>
      <c r="E16" s="229"/>
      <c r="F16" s="229"/>
    </row>
    <row r="17" spans="1:7" ht="13.5" customHeight="1">
      <c r="A17" s="231" t="s">
        <v>224</v>
      </c>
      <c r="B17" s="230"/>
      <c r="C17" s="230"/>
      <c r="D17" s="230"/>
      <c r="E17" s="229"/>
      <c r="F17" s="229"/>
    </row>
    <row r="18" spans="1:7" ht="13.5" customHeight="1">
      <c r="A18" s="232"/>
      <c r="B18" s="233"/>
      <c r="C18" s="233"/>
      <c r="D18" s="233"/>
      <c r="E18" s="229"/>
      <c r="F18" s="229"/>
    </row>
    <row r="19" spans="1:7" ht="13.5" customHeight="1">
      <c r="A19" s="1716" t="s">
        <v>225</v>
      </c>
      <c r="B19" s="1716"/>
      <c r="C19" s="1716"/>
      <c r="D19" s="1716"/>
      <c r="E19" s="1716"/>
      <c r="F19" s="1716"/>
      <c r="G19" s="1716"/>
    </row>
    <row r="20" spans="1:7" ht="15">
      <c r="A20" s="229"/>
      <c r="B20" s="229"/>
      <c r="C20" s="229"/>
      <c r="D20" s="229"/>
      <c r="E20" s="1207" t="s">
        <v>359</v>
      </c>
      <c r="F20" s="1207"/>
      <c r="G20" s="91"/>
    </row>
    <row r="21" spans="1:7" ht="46.15" customHeight="1">
      <c r="A21" s="217" t="s">
        <v>288</v>
      </c>
      <c r="B21" s="217" t="s">
        <v>2</v>
      </c>
      <c r="C21" s="234" t="s">
        <v>226</v>
      </c>
      <c r="D21" s="235" t="s">
        <v>227</v>
      </c>
      <c r="E21" s="271" t="s">
        <v>228</v>
      </c>
      <c r="F21" s="271" t="s">
        <v>229</v>
      </c>
      <c r="G21" s="9"/>
    </row>
    <row r="22" spans="1:7" ht="15">
      <c r="A22" s="230" t="s">
        <v>230</v>
      </c>
      <c r="B22" s="230"/>
      <c r="C22" s="230"/>
      <c r="D22" s="236"/>
      <c r="E22" s="237"/>
      <c r="F22" s="237"/>
    </row>
    <row r="23" spans="1:7" ht="15">
      <c r="A23" s="230" t="s">
        <v>231</v>
      </c>
      <c r="B23" s="230"/>
      <c r="C23" s="230"/>
      <c r="D23" s="236"/>
      <c r="E23" s="237"/>
      <c r="F23" s="237"/>
    </row>
    <row r="24" spans="1:7" ht="15">
      <c r="A24" s="230" t="s">
        <v>232</v>
      </c>
      <c r="B24" s="230"/>
      <c r="C24" s="7"/>
      <c r="D24" s="236"/>
      <c r="E24" s="237"/>
      <c r="F24" s="237"/>
    </row>
    <row r="25" spans="1:7" ht="25.5">
      <c r="A25" s="230" t="s">
        <v>233</v>
      </c>
      <c r="B25" s="230"/>
      <c r="C25" s="7"/>
      <c r="D25" s="236"/>
      <c r="E25" s="237"/>
      <c r="F25" s="237"/>
    </row>
    <row r="26" spans="1:7" ht="32.25" customHeight="1">
      <c r="A26" s="230" t="s">
        <v>234</v>
      </c>
      <c r="B26" s="230"/>
      <c r="C26" s="7"/>
      <c r="D26" s="236"/>
      <c r="E26" s="237"/>
      <c r="F26" s="237"/>
    </row>
    <row r="27" spans="1:7" ht="15">
      <c r="A27" s="230" t="s">
        <v>235</v>
      </c>
      <c r="B27" s="230"/>
      <c r="C27" s="7"/>
      <c r="D27" s="236"/>
      <c r="E27" s="237"/>
      <c r="F27" s="237"/>
    </row>
    <row r="28" spans="1:7" ht="15">
      <c r="A28" s="230" t="s">
        <v>236</v>
      </c>
      <c r="B28" s="230"/>
      <c r="C28" s="7"/>
      <c r="D28" s="236"/>
      <c r="E28" s="237"/>
      <c r="F28" s="237"/>
    </row>
    <row r="29" spans="1:7" ht="15">
      <c r="A29" s="230" t="s">
        <v>237</v>
      </c>
      <c r="B29" s="230"/>
      <c r="C29" s="230"/>
      <c r="D29" s="236"/>
      <c r="E29" s="237"/>
      <c r="F29" s="237"/>
    </row>
    <row r="30" spans="1:7" ht="15">
      <c r="A30" s="230" t="s">
        <v>238</v>
      </c>
      <c r="B30" s="230"/>
      <c r="C30" s="230"/>
      <c r="D30" s="236"/>
      <c r="E30" s="237"/>
      <c r="F30" s="237"/>
    </row>
    <row r="31" spans="1:7" ht="15">
      <c r="A31" s="230" t="s">
        <v>239</v>
      </c>
      <c r="B31" s="230"/>
      <c r="C31" s="230"/>
      <c r="D31" s="236"/>
      <c r="E31" s="237"/>
      <c r="F31" s="237"/>
    </row>
    <row r="32" spans="1:7" ht="15">
      <c r="A32" s="230" t="s">
        <v>240</v>
      </c>
      <c r="B32" s="230"/>
      <c r="C32" s="230"/>
      <c r="D32" s="236"/>
      <c r="E32" s="237"/>
      <c r="F32" s="237"/>
    </row>
    <row r="33" spans="1:7" ht="15">
      <c r="A33" s="230" t="s">
        <v>241</v>
      </c>
      <c r="B33" s="230"/>
      <c r="C33" s="230"/>
      <c r="D33" s="236"/>
      <c r="E33" s="237"/>
      <c r="F33" s="237"/>
    </row>
    <row r="34" spans="1:7" ht="15">
      <c r="A34" s="230" t="s">
        <v>242</v>
      </c>
      <c r="B34" s="230"/>
      <c r="C34" s="230"/>
      <c r="D34" s="236"/>
      <c r="E34" s="237"/>
      <c r="F34" s="237"/>
    </row>
    <row r="35" spans="1:7" ht="15">
      <c r="A35" s="230" t="s">
        <v>243</v>
      </c>
      <c r="B35" s="230"/>
      <c r="C35" s="230"/>
      <c r="D35" s="236"/>
      <c r="E35" s="237"/>
      <c r="F35" s="237"/>
    </row>
    <row r="36" spans="1:7" ht="15">
      <c r="A36" s="230" t="s">
        <v>244</v>
      </c>
      <c r="B36" s="230"/>
      <c r="C36" s="230"/>
      <c r="D36" s="236"/>
      <c r="E36" s="237"/>
      <c r="F36" s="237"/>
    </row>
    <row r="37" spans="1:7" ht="15">
      <c r="A37" s="230" t="s">
        <v>245</v>
      </c>
      <c r="B37" s="230"/>
      <c r="C37" s="230"/>
      <c r="D37" s="236"/>
      <c r="E37" s="237"/>
      <c r="F37" s="237"/>
    </row>
    <row r="38" spans="1:7" ht="15">
      <c r="A38" s="230" t="s">
        <v>33</v>
      </c>
      <c r="B38" s="230"/>
      <c r="C38" s="230"/>
      <c r="D38" s="236"/>
      <c r="E38" s="237"/>
      <c r="F38" s="237"/>
    </row>
    <row r="39" spans="1:7" ht="15">
      <c r="A39" s="238" t="s">
        <v>9</v>
      </c>
      <c r="B39" s="230"/>
      <c r="C39" s="230"/>
      <c r="D39" s="236"/>
      <c r="E39" s="237"/>
      <c r="F39" s="237"/>
    </row>
    <row r="43" spans="1:7" ht="15" customHeight="1">
      <c r="A43" s="188"/>
      <c r="B43" s="188"/>
      <c r="C43" s="188"/>
      <c r="D43" s="1259" t="s">
        <v>6</v>
      </c>
      <c r="E43" s="1259"/>
      <c r="F43" s="203"/>
      <c r="G43" s="189"/>
    </row>
    <row r="44" spans="1:7" ht="15" customHeight="1">
      <c r="A44" s="188"/>
      <c r="B44" s="188"/>
      <c r="C44" s="188"/>
      <c r="D44" s="1259" t="s">
        <v>7</v>
      </c>
      <c r="E44" s="1259"/>
      <c r="F44" s="189"/>
      <c r="G44" s="189"/>
    </row>
    <row r="45" spans="1:7" ht="15" customHeight="1">
      <c r="A45" s="188"/>
      <c r="B45" s="188"/>
      <c r="C45" s="188"/>
      <c r="D45" s="1259" t="s">
        <v>56</v>
      </c>
      <c r="E45" s="1259"/>
      <c r="F45" s="189"/>
      <c r="G45" s="189"/>
    </row>
    <row r="46" spans="1:7">
      <c r="A46" s="188" t="s">
        <v>5</v>
      </c>
      <c r="C46" s="188"/>
      <c r="D46" s="190" t="s">
        <v>55</v>
      </c>
      <c r="E46" s="190"/>
      <c r="F46" s="190"/>
      <c r="G46" s="193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workbookViewId="0">
      <selection activeCell="E10" sqref="E10:M10"/>
    </sheetView>
  </sheetViews>
  <sheetFormatPr defaultRowHeight="12.75"/>
  <sheetData>
    <row r="2" spans="2:8">
      <c r="B2" s="11"/>
    </row>
    <row r="4" spans="2:8" ht="12.75" customHeight="1">
      <c r="B4" s="1717" t="s">
        <v>398</v>
      </c>
      <c r="C4" s="1717"/>
      <c r="D4" s="1717"/>
      <c r="E4" s="1717"/>
      <c r="F4" s="1717"/>
      <c r="G4" s="1717"/>
      <c r="H4" s="1717"/>
    </row>
    <row r="5" spans="2:8" ht="12.75" customHeight="1">
      <c r="B5" s="1717"/>
      <c r="C5" s="1717"/>
      <c r="D5" s="1717"/>
      <c r="E5" s="1717"/>
      <c r="F5" s="1717"/>
      <c r="G5" s="1717"/>
      <c r="H5" s="1717"/>
    </row>
    <row r="6" spans="2:8" ht="12.75" customHeight="1">
      <c r="B6" s="1717"/>
      <c r="C6" s="1717"/>
      <c r="D6" s="1717"/>
      <c r="E6" s="1717"/>
      <c r="F6" s="1717"/>
      <c r="G6" s="1717"/>
      <c r="H6" s="1717"/>
    </row>
    <row r="7" spans="2:8" ht="12.75" customHeight="1">
      <c r="B7" s="1717"/>
      <c r="C7" s="1717"/>
      <c r="D7" s="1717"/>
      <c r="E7" s="1717"/>
      <c r="F7" s="1717"/>
      <c r="G7" s="1717"/>
      <c r="H7" s="1717"/>
    </row>
    <row r="8" spans="2:8" ht="12.75" customHeight="1">
      <c r="B8" s="1717"/>
      <c r="C8" s="1717"/>
      <c r="D8" s="1717"/>
      <c r="E8" s="1717"/>
      <c r="F8" s="1717"/>
      <c r="G8" s="1717"/>
      <c r="H8" s="1717"/>
    </row>
    <row r="9" spans="2:8" ht="12.75" customHeight="1">
      <c r="B9" s="1717"/>
      <c r="C9" s="1717"/>
      <c r="D9" s="1717"/>
      <c r="E9" s="1717"/>
      <c r="F9" s="1717"/>
      <c r="G9" s="1717"/>
      <c r="H9" s="1717"/>
    </row>
    <row r="10" spans="2:8" ht="12.75" customHeight="1">
      <c r="B10" s="1717"/>
      <c r="C10" s="1717"/>
      <c r="D10" s="1717"/>
      <c r="E10" s="1717"/>
      <c r="F10" s="1717"/>
      <c r="G10" s="1717"/>
      <c r="H10" s="1717"/>
    </row>
    <row r="11" spans="2:8" ht="12.75" customHeight="1">
      <c r="B11" s="1717"/>
      <c r="C11" s="1717"/>
      <c r="D11" s="1717"/>
      <c r="E11" s="1717"/>
      <c r="F11" s="1717"/>
      <c r="G11" s="1717"/>
      <c r="H11" s="1717"/>
    </row>
    <row r="12" spans="2:8" ht="12.75" customHeight="1">
      <c r="B12" s="1717"/>
      <c r="C12" s="1717"/>
      <c r="D12" s="1717"/>
      <c r="E12" s="1717"/>
      <c r="F12" s="1717"/>
      <c r="G12" s="1717"/>
      <c r="H12" s="1717"/>
    </row>
    <row r="13" spans="2:8" ht="12.75" customHeight="1">
      <c r="B13" s="1717"/>
      <c r="C13" s="1717"/>
      <c r="D13" s="1717"/>
      <c r="E13" s="1717"/>
      <c r="F13" s="1717"/>
      <c r="G13" s="1717"/>
      <c r="H13" s="1717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opLeftCell="A7" zoomScale="90" zoomScaleNormal="90" zoomScaleSheetLayoutView="100" workbookViewId="0">
      <selection activeCell="E10" sqref="E10:M10"/>
    </sheetView>
  </sheetViews>
  <sheetFormatPr defaultColWidth="9.140625" defaultRowHeight="14.25"/>
  <cols>
    <col min="1" max="1" width="4.7109375" style="42" customWidth="1"/>
    <col min="2" max="2" width="16.85546875" style="42" customWidth="1"/>
    <col min="3" max="3" width="11.7109375" style="42" customWidth="1"/>
    <col min="4" max="4" width="12" style="42" customWidth="1"/>
    <col min="5" max="5" width="12.140625" style="42" customWidth="1"/>
    <col min="6" max="6" width="17.42578125" style="42" customWidth="1"/>
    <col min="7" max="7" width="12.42578125" style="42" customWidth="1"/>
    <col min="8" max="8" width="16" style="42" customWidth="1"/>
    <col min="9" max="9" width="12.7109375" style="42" customWidth="1"/>
    <col min="10" max="10" width="15" style="42" customWidth="1"/>
    <col min="11" max="11" width="16" style="42" customWidth="1"/>
    <col min="12" max="12" width="11.85546875" style="42" customWidth="1"/>
    <col min="13" max="16384" width="9.140625" style="42"/>
  </cols>
  <sheetData>
    <row r="1" spans="1:20" ht="15" customHeight="1">
      <c r="C1" s="1148"/>
      <c r="D1" s="1148"/>
      <c r="E1" s="1148"/>
      <c r="F1" s="1148"/>
      <c r="G1" s="1148"/>
      <c r="H1" s="1148"/>
      <c r="I1" s="138"/>
      <c r="J1" s="1236" t="s">
        <v>339</v>
      </c>
      <c r="K1" s="1236"/>
    </row>
    <row r="2" spans="1:20" s="48" customFormat="1" ht="19.5" customHeight="1">
      <c r="A2" s="1719" t="s">
        <v>0</v>
      </c>
      <c r="B2" s="1719"/>
      <c r="C2" s="1719"/>
      <c r="D2" s="1719"/>
      <c r="E2" s="1719"/>
      <c r="F2" s="1719"/>
      <c r="G2" s="1719"/>
      <c r="H2" s="1719"/>
      <c r="I2" s="1719"/>
      <c r="J2" s="1719"/>
      <c r="K2" s="1719"/>
    </row>
    <row r="3" spans="1:20" s="48" customFormat="1" ht="19.5" customHeight="1">
      <c r="A3" s="1718" t="s">
        <v>354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</row>
    <row r="4" spans="1:20" s="48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0" s="48" customFormat="1" ht="18" customHeight="1">
      <c r="A5" s="1506" t="s">
        <v>399</v>
      </c>
      <c r="B5" s="1506"/>
      <c r="C5" s="1506"/>
      <c r="D5" s="1506"/>
      <c r="E5" s="1506"/>
      <c r="F5" s="1506"/>
      <c r="G5" s="1506"/>
      <c r="H5" s="1506"/>
      <c r="I5" s="1506"/>
      <c r="J5" s="1506"/>
      <c r="K5" s="1506"/>
    </row>
    <row r="6" spans="1:20" ht="15.75">
      <c r="A6" s="1151" t="s">
        <v>96</v>
      </c>
      <c r="B6" s="1151"/>
      <c r="C6" s="86"/>
      <c r="D6" s="86"/>
      <c r="E6" s="86"/>
      <c r="F6" s="86"/>
      <c r="G6" s="86"/>
      <c r="H6" s="86"/>
      <c r="I6" s="86"/>
      <c r="J6" s="86"/>
      <c r="K6" s="86"/>
    </row>
    <row r="7" spans="1:20" ht="29.25" customHeight="1">
      <c r="A7" s="1723" t="s">
        <v>45</v>
      </c>
      <c r="B7" s="1723" t="s">
        <v>46</v>
      </c>
      <c r="C7" s="1723" t="s">
        <v>47</v>
      </c>
      <c r="D7" s="1723" t="s">
        <v>94</v>
      </c>
      <c r="E7" s="1723"/>
      <c r="F7" s="1723"/>
      <c r="G7" s="1723"/>
      <c r="H7" s="1723"/>
      <c r="I7" s="1290" t="s">
        <v>152</v>
      </c>
      <c r="J7" s="1723" t="s">
        <v>48</v>
      </c>
      <c r="K7" s="1723" t="s">
        <v>310</v>
      </c>
      <c r="L7" s="1720" t="s">
        <v>49</v>
      </c>
      <c r="S7" s="47"/>
      <c r="T7" s="47"/>
    </row>
    <row r="8" spans="1:20" ht="33.75" customHeight="1">
      <c r="A8" s="1723"/>
      <c r="B8" s="1723"/>
      <c r="C8" s="1723"/>
      <c r="D8" s="1723" t="s">
        <v>50</v>
      </c>
      <c r="E8" s="1723" t="s">
        <v>51</v>
      </c>
      <c r="F8" s="1723"/>
      <c r="G8" s="1723"/>
      <c r="H8" s="43" t="s">
        <v>52</v>
      </c>
      <c r="I8" s="1724"/>
      <c r="J8" s="1723"/>
      <c r="K8" s="1723"/>
      <c r="L8" s="1720"/>
    </row>
    <row r="9" spans="1:20" ht="30">
      <c r="A9" s="1723"/>
      <c r="B9" s="1723"/>
      <c r="C9" s="1723"/>
      <c r="D9" s="1723"/>
      <c r="E9" s="43" t="s">
        <v>53</v>
      </c>
      <c r="F9" s="43" t="s">
        <v>54</v>
      </c>
      <c r="G9" s="43" t="s">
        <v>9</v>
      </c>
      <c r="H9" s="43"/>
      <c r="I9" s="1291"/>
      <c r="J9" s="1723"/>
      <c r="K9" s="1723"/>
      <c r="L9" s="1720"/>
    </row>
    <row r="10" spans="1:20" s="126" customFormat="1" ht="17.100000000000001" customHeight="1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</row>
    <row r="11" spans="1:20" ht="17.100000000000001" customHeight="1">
      <c r="A11" s="50">
        <v>1</v>
      </c>
      <c r="B11" s="51" t="s">
        <v>400</v>
      </c>
      <c r="C11" s="45">
        <v>30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20" ht="17.100000000000001" customHeight="1">
      <c r="A12" s="50">
        <v>2</v>
      </c>
      <c r="B12" s="51" t="s">
        <v>401</v>
      </c>
      <c r="C12" s="45">
        <v>31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20" ht="17.100000000000001" customHeight="1">
      <c r="A13" s="50">
        <v>3</v>
      </c>
      <c r="B13" s="51" t="s">
        <v>402</v>
      </c>
      <c r="C13" s="45">
        <v>30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20" ht="17.100000000000001" customHeight="1">
      <c r="A14" s="50">
        <v>4</v>
      </c>
      <c r="B14" s="51" t="s">
        <v>403</v>
      </c>
      <c r="C14" s="45">
        <v>31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1:20" ht="17.100000000000001" customHeight="1">
      <c r="A15" s="50">
        <v>5</v>
      </c>
      <c r="B15" s="51" t="s">
        <v>404</v>
      </c>
      <c r="C15" s="45">
        <v>31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20" s="49" customFormat="1" ht="17.100000000000001" customHeight="1">
      <c r="A16" s="50">
        <v>6</v>
      </c>
      <c r="B16" s="51" t="s">
        <v>405</v>
      </c>
      <c r="C16" s="50">
        <v>30</v>
      </c>
      <c r="D16" s="51"/>
      <c r="E16" s="51"/>
      <c r="F16" s="51"/>
      <c r="G16" s="51"/>
      <c r="H16" s="51"/>
      <c r="I16" s="51"/>
      <c r="J16" s="51"/>
      <c r="K16" s="51"/>
      <c r="L16" s="51"/>
    </row>
    <row r="17" spans="1:12" s="49" customFormat="1" ht="17.100000000000001" customHeight="1">
      <c r="A17" s="50">
        <v>7</v>
      </c>
      <c r="B17" s="51" t="s">
        <v>406</v>
      </c>
      <c r="C17" s="50">
        <v>31</v>
      </c>
      <c r="D17" s="51"/>
      <c r="E17" s="51"/>
      <c r="F17" s="51"/>
      <c r="G17" s="51"/>
      <c r="H17" s="51"/>
      <c r="I17" s="51"/>
      <c r="J17" s="51"/>
      <c r="K17" s="51"/>
      <c r="L17" s="51"/>
    </row>
    <row r="18" spans="1:12" s="49" customFormat="1" ht="17.100000000000001" customHeight="1">
      <c r="A18" s="50">
        <v>8</v>
      </c>
      <c r="B18" s="51" t="s">
        <v>407</v>
      </c>
      <c r="C18" s="50">
        <v>30</v>
      </c>
      <c r="D18" s="51"/>
      <c r="E18" s="51"/>
      <c r="F18" s="51"/>
      <c r="G18" s="51"/>
      <c r="H18" s="51"/>
      <c r="I18" s="51"/>
      <c r="J18" s="51"/>
      <c r="K18" s="51"/>
      <c r="L18" s="51"/>
    </row>
    <row r="19" spans="1:12" s="49" customFormat="1" ht="17.100000000000001" customHeight="1">
      <c r="A19" s="50">
        <v>9</v>
      </c>
      <c r="B19" s="51" t="s">
        <v>408</v>
      </c>
      <c r="C19" s="50">
        <v>31</v>
      </c>
      <c r="D19" s="51"/>
      <c r="E19" s="51"/>
      <c r="F19" s="51"/>
      <c r="G19" s="51"/>
      <c r="H19" s="51"/>
      <c r="I19" s="51"/>
      <c r="J19" s="51"/>
      <c r="K19" s="51"/>
      <c r="L19" s="51"/>
    </row>
    <row r="20" spans="1:12" s="49" customFormat="1" ht="17.100000000000001" customHeight="1">
      <c r="A20" s="50">
        <v>10</v>
      </c>
      <c r="B20" s="51" t="s">
        <v>409</v>
      </c>
      <c r="C20" s="50">
        <v>31</v>
      </c>
      <c r="D20" s="51"/>
      <c r="E20" s="51"/>
      <c r="F20" s="51"/>
      <c r="G20" s="51"/>
      <c r="H20" s="51"/>
      <c r="I20" s="51"/>
      <c r="J20" s="51"/>
      <c r="K20" s="51"/>
      <c r="L20" s="51"/>
    </row>
    <row r="21" spans="1:12" s="49" customFormat="1" ht="17.100000000000001" customHeight="1">
      <c r="A21" s="50">
        <v>11</v>
      </c>
      <c r="B21" s="51" t="s">
        <v>410</v>
      </c>
      <c r="C21" s="50">
        <v>28</v>
      </c>
      <c r="D21" s="52"/>
      <c r="E21" s="52"/>
      <c r="F21" s="52"/>
      <c r="G21" s="52"/>
      <c r="H21" s="52"/>
      <c r="I21" s="52"/>
      <c r="J21" s="52"/>
      <c r="K21" s="51"/>
      <c r="L21" s="51"/>
    </row>
    <row r="22" spans="1:12" s="49" customFormat="1" ht="17.100000000000001" customHeight="1">
      <c r="A22" s="50">
        <v>12</v>
      </c>
      <c r="B22" s="51" t="s">
        <v>411</v>
      </c>
      <c r="C22" s="50">
        <v>31</v>
      </c>
      <c r="D22" s="52"/>
      <c r="E22" s="52"/>
      <c r="F22" s="52"/>
      <c r="G22" s="52"/>
      <c r="H22" s="52"/>
      <c r="I22" s="52"/>
      <c r="J22" s="52"/>
      <c r="K22" s="51"/>
      <c r="L22" s="51"/>
    </row>
    <row r="23" spans="1:12" s="49" customFormat="1" ht="17.100000000000001" customHeight="1">
      <c r="A23" s="51"/>
      <c r="B23" s="53" t="s">
        <v>9</v>
      </c>
      <c r="C23" s="50">
        <v>365</v>
      </c>
      <c r="D23" s="51"/>
      <c r="E23" s="51"/>
      <c r="F23" s="51"/>
      <c r="G23" s="51"/>
      <c r="H23" s="51"/>
      <c r="I23" s="51"/>
      <c r="J23" s="51"/>
      <c r="K23" s="51"/>
      <c r="L23" s="51"/>
    </row>
    <row r="24" spans="1:12" s="49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4"/>
    </row>
    <row r="25" spans="1:12" ht="15">
      <c r="A25" s="46" t="s">
        <v>62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2" ht="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2" ht="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2" ht="15">
      <c r="A28" s="46" t="s">
        <v>5</v>
      </c>
      <c r="B28" s="46"/>
      <c r="C28" s="46"/>
      <c r="D28" s="46"/>
      <c r="E28" s="46"/>
      <c r="F28" s="46"/>
      <c r="G28" s="46"/>
      <c r="H28" s="46"/>
      <c r="I28" s="46"/>
      <c r="J28" s="1721" t="s">
        <v>6</v>
      </c>
      <c r="K28" s="1721"/>
    </row>
    <row r="29" spans="1:12" ht="15">
      <c r="A29" s="1722" t="s">
        <v>7</v>
      </c>
      <c r="B29" s="1722"/>
      <c r="C29" s="1722"/>
      <c r="D29" s="1722"/>
      <c r="E29" s="1722"/>
      <c r="F29" s="1722"/>
      <c r="G29" s="1722"/>
      <c r="H29" s="1722"/>
      <c r="I29" s="1722"/>
      <c r="J29" s="1722"/>
      <c r="K29" s="1722"/>
    </row>
    <row r="30" spans="1:12" ht="15">
      <c r="A30" s="1722" t="s">
        <v>10</v>
      </c>
      <c r="B30" s="1722"/>
      <c r="C30" s="1722"/>
      <c r="D30" s="1722"/>
      <c r="E30" s="1722"/>
      <c r="F30" s="1722"/>
      <c r="G30" s="1722"/>
      <c r="H30" s="1722"/>
      <c r="I30" s="1722"/>
      <c r="J30" s="1722"/>
      <c r="K30" s="1722"/>
    </row>
    <row r="31" spans="1:12" ht="15">
      <c r="A31" s="46"/>
      <c r="B31" s="46"/>
      <c r="C31" s="46"/>
      <c r="D31" s="46"/>
      <c r="E31" s="46"/>
      <c r="F31" s="46"/>
      <c r="G31" s="46"/>
      <c r="H31" s="46" t="s">
        <v>55</v>
      </c>
      <c r="I31" s="46"/>
      <c r="J31" s="46"/>
      <c r="K31" s="46"/>
    </row>
  </sheetData>
  <mergeCells count="19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A13" zoomScaleSheetLayoutView="100" workbookViewId="0">
      <selection activeCell="E10" sqref="E10:M10"/>
    </sheetView>
  </sheetViews>
  <sheetFormatPr defaultColWidth="9.140625" defaultRowHeight="14.25"/>
  <cols>
    <col min="1" max="1" width="4.7109375" style="42" customWidth="1"/>
    <col min="2" max="2" width="14.7109375" style="42" customWidth="1"/>
    <col min="3" max="3" width="11.7109375" style="42" customWidth="1"/>
    <col min="4" max="4" width="12" style="42" customWidth="1"/>
    <col min="5" max="5" width="11.85546875" style="42" customWidth="1"/>
    <col min="6" max="6" width="18.85546875" style="42" customWidth="1"/>
    <col min="7" max="7" width="10.140625" style="42" customWidth="1"/>
    <col min="8" max="8" width="14.7109375" style="42" customWidth="1"/>
    <col min="9" max="9" width="15.28515625" style="42" customWidth="1"/>
    <col min="10" max="10" width="14.7109375" style="42" customWidth="1"/>
    <col min="11" max="11" width="11.85546875" style="42" customWidth="1"/>
    <col min="12" max="16384" width="9.140625" style="42"/>
  </cols>
  <sheetData>
    <row r="1" spans="1:19" ht="15" customHeight="1">
      <c r="C1" s="1148"/>
      <c r="D1" s="1148"/>
      <c r="E1" s="1148"/>
      <c r="F1" s="1148"/>
      <c r="G1" s="1148"/>
      <c r="H1" s="1148"/>
      <c r="I1" s="138"/>
      <c r="J1" s="35" t="s">
        <v>340</v>
      </c>
    </row>
    <row r="2" spans="1:19" s="48" customFormat="1" ht="19.5" customHeight="1">
      <c r="A2" s="1719" t="s">
        <v>0</v>
      </c>
      <c r="B2" s="1719"/>
      <c r="C2" s="1719"/>
      <c r="D2" s="1719"/>
      <c r="E2" s="1719"/>
      <c r="F2" s="1719"/>
      <c r="G2" s="1719"/>
      <c r="H2" s="1719"/>
      <c r="I2" s="1719"/>
      <c r="J2" s="1719"/>
    </row>
    <row r="3" spans="1:19" s="48" customFormat="1" ht="19.5" customHeight="1">
      <c r="A3" s="1718" t="s">
        <v>354</v>
      </c>
      <c r="B3" s="1718"/>
      <c r="C3" s="1718"/>
      <c r="D3" s="1718"/>
      <c r="E3" s="1718"/>
      <c r="F3" s="1718"/>
      <c r="G3" s="1718"/>
      <c r="H3" s="1718"/>
      <c r="I3" s="1718"/>
      <c r="J3" s="1718"/>
    </row>
    <row r="4" spans="1:19" s="48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9" s="48" customFormat="1" ht="18" customHeight="1">
      <c r="A5" s="1506" t="s">
        <v>412</v>
      </c>
      <c r="B5" s="1506"/>
      <c r="C5" s="1506"/>
      <c r="D5" s="1506"/>
      <c r="E5" s="1506"/>
      <c r="F5" s="1506"/>
      <c r="G5" s="1506"/>
      <c r="H5" s="1506"/>
      <c r="I5" s="1506"/>
      <c r="J5" s="1506"/>
    </row>
    <row r="6" spans="1:19" ht="15.75">
      <c r="A6" s="1151" t="s">
        <v>96</v>
      </c>
      <c r="B6" s="1151"/>
      <c r="C6" s="104"/>
      <c r="D6" s="104"/>
      <c r="E6" s="104"/>
      <c r="F6" s="104"/>
      <c r="G6" s="104"/>
      <c r="H6" s="104"/>
      <c r="I6" s="137"/>
      <c r="J6" s="137"/>
    </row>
    <row r="7" spans="1:19" ht="29.25" customHeight="1">
      <c r="A7" s="1723" t="s">
        <v>45</v>
      </c>
      <c r="B7" s="1723" t="s">
        <v>46</v>
      </c>
      <c r="C7" s="1723" t="s">
        <v>47</v>
      </c>
      <c r="D7" s="1723" t="s">
        <v>95</v>
      </c>
      <c r="E7" s="1723"/>
      <c r="F7" s="1723"/>
      <c r="G7" s="1723"/>
      <c r="H7" s="1723"/>
      <c r="I7" s="1290" t="s">
        <v>152</v>
      </c>
      <c r="J7" s="1723" t="s">
        <v>48</v>
      </c>
      <c r="K7" s="1723" t="s">
        <v>144</v>
      </c>
    </row>
    <row r="8" spans="1:19" ht="34.15" customHeight="1">
      <c r="A8" s="1723"/>
      <c r="B8" s="1723"/>
      <c r="C8" s="1723"/>
      <c r="D8" s="1723" t="s">
        <v>50</v>
      </c>
      <c r="E8" s="1723" t="s">
        <v>51</v>
      </c>
      <c r="F8" s="1723"/>
      <c r="G8" s="1723"/>
      <c r="H8" s="1290" t="s">
        <v>52</v>
      </c>
      <c r="I8" s="1724"/>
      <c r="J8" s="1723"/>
      <c r="K8" s="1723"/>
      <c r="R8" s="47"/>
      <c r="S8" s="47"/>
    </row>
    <row r="9" spans="1:19" ht="33.75" customHeight="1">
      <c r="A9" s="1723"/>
      <c r="B9" s="1723"/>
      <c r="C9" s="1723"/>
      <c r="D9" s="1723"/>
      <c r="E9" s="43" t="s">
        <v>53</v>
      </c>
      <c r="F9" s="43" t="s">
        <v>54</v>
      </c>
      <c r="G9" s="43" t="s">
        <v>9</v>
      </c>
      <c r="H9" s="1291"/>
      <c r="I9" s="1291"/>
      <c r="J9" s="1723"/>
      <c r="K9" s="1723"/>
    </row>
    <row r="10" spans="1:19" s="49" customFormat="1" ht="17.100000000000001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</row>
    <row r="11" spans="1:19" ht="17.100000000000001" customHeight="1">
      <c r="A11" s="50">
        <v>1</v>
      </c>
      <c r="B11" s="51" t="s">
        <v>400</v>
      </c>
      <c r="C11" s="45">
        <v>30</v>
      </c>
      <c r="D11" s="44"/>
      <c r="E11" s="44"/>
      <c r="F11" s="44"/>
      <c r="G11" s="44"/>
      <c r="H11" s="44"/>
      <c r="I11" s="44"/>
      <c r="J11" s="44"/>
      <c r="K11" s="44"/>
    </row>
    <row r="12" spans="1:19" ht="17.100000000000001" customHeight="1">
      <c r="A12" s="50">
        <v>2</v>
      </c>
      <c r="B12" s="51" t="s">
        <v>401</v>
      </c>
      <c r="C12" s="45">
        <v>31</v>
      </c>
      <c r="D12" s="44"/>
      <c r="E12" s="44"/>
      <c r="F12" s="44"/>
      <c r="G12" s="44"/>
      <c r="H12" s="44"/>
      <c r="I12" s="44"/>
      <c r="J12" s="44"/>
      <c r="K12" s="44"/>
    </row>
    <row r="13" spans="1:19" ht="17.100000000000001" customHeight="1">
      <c r="A13" s="50">
        <v>3</v>
      </c>
      <c r="B13" s="51" t="s">
        <v>402</v>
      </c>
      <c r="C13" s="45">
        <v>30</v>
      </c>
      <c r="D13" s="44"/>
      <c r="E13" s="44"/>
      <c r="F13" s="44"/>
      <c r="G13" s="44"/>
      <c r="H13" s="44"/>
      <c r="I13" s="44"/>
      <c r="J13" s="44"/>
      <c r="K13" s="51"/>
    </row>
    <row r="14" spans="1:19" ht="17.100000000000001" customHeight="1">
      <c r="A14" s="50">
        <v>4</v>
      </c>
      <c r="B14" s="51" t="s">
        <v>403</v>
      </c>
      <c r="C14" s="45">
        <v>31</v>
      </c>
      <c r="D14" s="44"/>
      <c r="E14" s="44"/>
      <c r="F14" s="44"/>
      <c r="G14" s="44"/>
      <c r="H14" s="44"/>
      <c r="I14" s="44"/>
      <c r="J14" s="44"/>
      <c r="K14" s="51"/>
    </row>
    <row r="15" spans="1:19" ht="17.100000000000001" customHeight="1">
      <c r="A15" s="50">
        <v>5</v>
      </c>
      <c r="B15" s="51" t="s">
        <v>404</v>
      </c>
      <c r="C15" s="45">
        <v>31</v>
      </c>
      <c r="D15" s="44"/>
      <c r="E15" s="44"/>
      <c r="F15" s="44"/>
      <c r="G15" s="44"/>
      <c r="H15" s="44"/>
      <c r="I15" s="44"/>
      <c r="J15" s="44"/>
      <c r="K15" s="51"/>
    </row>
    <row r="16" spans="1:19" s="49" customFormat="1" ht="17.100000000000001" customHeight="1">
      <c r="A16" s="50">
        <v>6</v>
      </c>
      <c r="B16" s="51" t="s">
        <v>405</v>
      </c>
      <c r="C16" s="50">
        <v>30</v>
      </c>
      <c r="D16" s="51"/>
      <c r="E16" s="51"/>
      <c r="F16" s="51"/>
      <c r="G16" s="51"/>
      <c r="H16" s="51"/>
      <c r="I16" s="51"/>
      <c r="J16" s="51"/>
      <c r="K16" s="51"/>
    </row>
    <row r="17" spans="1:11" s="49" customFormat="1" ht="17.100000000000001" customHeight="1">
      <c r="A17" s="50">
        <v>7</v>
      </c>
      <c r="B17" s="51" t="s">
        <v>406</v>
      </c>
      <c r="C17" s="50">
        <v>31</v>
      </c>
      <c r="D17" s="51"/>
      <c r="E17" s="51"/>
      <c r="F17" s="51"/>
      <c r="G17" s="51"/>
      <c r="H17" s="51"/>
      <c r="I17" s="51"/>
      <c r="J17" s="51"/>
      <c r="K17" s="51"/>
    </row>
    <row r="18" spans="1:11" s="49" customFormat="1" ht="17.100000000000001" customHeight="1">
      <c r="A18" s="50">
        <v>8</v>
      </c>
      <c r="B18" s="51" t="s">
        <v>407</v>
      </c>
      <c r="C18" s="50">
        <v>30</v>
      </c>
      <c r="D18" s="51"/>
      <c r="E18" s="51"/>
      <c r="F18" s="51"/>
      <c r="G18" s="51"/>
      <c r="H18" s="51"/>
      <c r="I18" s="51"/>
      <c r="J18" s="51"/>
      <c r="K18" s="51"/>
    </row>
    <row r="19" spans="1:11" s="49" customFormat="1" ht="17.100000000000001" customHeight="1">
      <c r="A19" s="50">
        <v>9</v>
      </c>
      <c r="B19" s="51" t="s">
        <v>408</v>
      </c>
      <c r="C19" s="50">
        <v>31</v>
      </c>
      <c r="D19" s="51"/>
      <c r="E19" s="51"/>
      <c r="F19" s="51"/>
      <c r="G19" s="51"/>
      <c r="H19" s="51"/>
      <c r="I19" s="51"/>
      <c r="J19" s="51"/>
      <c r="K19" s="51"/>
    </row>
    <row r="20" spans="1:11" s="49" customFormat="1" ht="17.100000000000001" customHeight="1">
      <c r="A20" s="50">
        <v>10</v>
      </c>
      <c r="B20" s="51" t="s">
        <v>409</v>
      </c>
      <c r="C20" s="50">
        <v>31</v>
      </c>
      <c r="D20" s="51"/>
      <c r="E20" s="51"/>
      <c r="F20" s="51"/>
      <c r="G20" s="51"/>
      <c r="H20" s="51"/>
      <c r="I20" s="51"/>
      <c r="J20" s="51"/>
      <c r="K20" s="51"/>
    </row>
    <row r="21" spans="1:11" s="49" customFormat="1" ht="17.100000000000001" customHeight="1">
      <c r="A21" s="50">
        <v>11</v>
      </c>
      <c r="B21" s="51" t="s">
        <v>410</v>
      </c>
      <c r="C21" s="50">
        <v>28</v>
      </c>
      <c r="D21" s="52"/>
      <c r="E21" s="52"/>
      <c r="F21" s="52"/>
      <c r="G21" s="52"/>
      <c r="H21" s="52"/>
      <c r="I21" s="52"/>
      <c r="J21" s="52"/>
      <c r="K21" s="51"/>
    </row>
    <row r="22" spans="1:11" s="49" customFormat="1" ht="17.100000000000001" customHeight="1">
      <c r="A22" s="50">
        <v>12</v>
      </c>
      <c r="B22" s="51" t="s">
        <v>411</v>
      </c>
      <c r="C22" s="50">
        <v>31</v>
      </c>
      <c r="D22" s="52"/>
      <c r="E22" s="52"/>
      <c r="F22" s="52"/>
      <c r="G22" s="52"/>
      <c r="H22" s="52"/>
      <c r="I22" s="52"/>
      <c r="J22" s="52"/>
      <c r="K22" s="51"/>
    </row>
    <row r="23" spans="1:11" s="49" customFormat="1" ht="17.100000000000001" customHeight="1">
      <c r="A23" s="51"/>
      <c r="B23" s="53" t="s">
        <v>9</v>
      </c>
      <c r="C23" s="50">
        <v>365</v>
      </c>
      <c r="D23" s="51"/>
      <c r="E23" s="51"/>
      <c r="F23" s="51"/>
      <c r="G23" s="51"/>
      <c r="H23" s="51"/>
      <c r="I23" s="51"/>
      <c r="J23" s="51"/>
      <c r="K23" s="51"/>
    </row>
    <row r="24" spans="1:11" s="49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1"/>
    </row>
    <row r="25" spans="1:11" ht="15">
      <c r="A25" s="46" t="s">
        <v>62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1" ht="1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1" ht="1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1">
      <c r="D28" s="42" t="s">
        <v>4</v>
      </c>
    </row>
    <row r="29" spans="1:11" ht="15">
      <c r="A29" s="46" t="s">
        <v>5</v>
      </c>
      <c r="B29" s="46"/>
      <c r="C29" s="46"/>
      <c r="D29" s="46"/>
      <c r="E29" s="46"/>
      <c r="F29" s="46"/>
      <c r="G29" s="46"/>
      <c r="H29" s="46"/>
      <c r="I29" s="46"/>
      <c r="J29" s="135" t="s">
        <v>6</v>
      </c>
    </row>
    <row r="30" spans="1:11" ht="15">
      <c r="A30" s="1722" t="s">
        <v>7</v>
      </c>
      <c r="B30" s="1722"/>
      <c r="C30" s="1722"/>
      <c r="D30" s="1722"/>
      <c r="E30" s="1722"/>
      <c r="F30" s="1722"/>
      <c r="G30" s="1722"/>
      <c r="H30" s="1722"/>
      <c r="I30" s="1722"/>
      <c r="J30" s="1722"/>
    </row>
    <row r="31" spans="1:11" ht="15">
      <c r="A31" s="1722" t="s">
        <v>10</v>
      </c>
      <c r="B31" s="1722"/>
      <c r="C31" s="1722"/>
      <c r="D31" s="1722"/>
      <c r="E31" s="1722"/>
      <c r="F31" s="1722"/>
      <c r="G31" s="1722"/>
      <c r="H31" s="1722"/>
      <c r="I31" s="1722"/>
      <c r="J31" s="1722"/>
    </row>
    <row r="32" spans="1:11" ht="15">
      <c r="A32" s="46"/>
      <c r="B32" s="46"/>
      <c r="C32" s="46"/>
      <c r="D32" s="46"/>
      <c r="E32" s="46"/>
      <c r="F32" s="46"/>
      <c r="G32" s="46"/>
      <c r="H32" s="46" t="s">
        <v>55</v>
      </c>
      <c r="I32" s="46"/>
      <c r="J32" s="46"/>
    </row>
  </sheetData>
  <mergeCells count="17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0" zoomScaleNormal="70" zoomScaleSheetLayoutView="115" workbookViewId="0">
      <selection activeCell="P19" sqref="P19"/>
    </sheetView>
  </sheetViews>
  <sheetFormatPr defaultColWidth="8.85546875" defaultRowHeight="14.25"/>
  <cols>
    <col min="1" max="1" width="8.140625" style="62" customWidth="1"/>
    <col min="2" max="2" width="12.5703125" style="62" customWidth="1"/>
    <col min="3" max="3" width="12.140625" style="62" customWidth="1"/>
    <col min="4" max="4" width="11.7109375" style="62" customWidth="1"/>
    <col min="5" max="5" width="11.28515625" style="62" customWidth="1"/>
    <col min="6" max="6" width="17.140625" style="62" customWidth="1"/>
    <col min="7" max="7" width="15.140625" style="62" customWidth="1"/>
    <col min="8" max="8" width="14.42578125" style="62" customWidth="1"/>
    <col min="9" max="9" width="14.85546875" style="62" customWidth="1"/>
    <col min="10" max="10" width="18.42578125" style="62" customWidth="1"/>
    <col min="11" max="11" width="17.28515625" style="62" customWidth="1"/>
    <col min="12" max="12" width="16.28515625" style="62" customWidth="1"/>
    <col min="13" max="16384" width="8.85546875" style="62"/>
  </cols>
  <sheetData>
    <row r="1" spans="1:19" ht="15">
      <c r="B1" s="12"/>
      <c r="C1" s="12"/>
      <c r="D1" s="12"/>
      <c r="E1" s="12"/>
      <c r="F1" s="1"/>
      <c r="G1" s="1"/>
      <c r="H1" s="12"/>
      <c r="J1" s="35"/>
      <c r="K1" s="1236" t="s">
        <v>341</v>
      </c>
      <c r="L1" s="1236"/>
    </row>
    <row r="2" spans="1:19" ht="15.75">
      <c r="B2" s="1149" t="s">
        <v>0</v>
      </c>
      <c r="C2" s="1149"/>
      <c r="D2" s="1149"/>
      <c r="E2" s="1149"/>
      <c r="F2" s="1149"/>
      <c r="G2" s="1149"/>
      <c r="H2" s="1149"/>
      <c r="I2" s="1149"/>
      <c r="J2" s="1149"/>
    </row>
    <row r="3" spans="1:19" ht="20.25">
      <c r="B3" s="1209" t="s">
        <v>354</v>
      </c>
      <c r="C3" s="1209"/>
      <c r="D3" s="1209"/>
      <c r="E3" s="1209"/>
      <c r="F3" s="1209"/>
      <c r="G3" s="1209"/>
      <c r="H3" s="1209"/>
      <c r="I3" s="1209"/>
      <c r="J3" s="1209"/>
    </row>
    <row r="4" spans="1:19" ht="20.25">
      <c r="B4" s="100"/>
      <c r="C4" s="100"/>
      <c r="D4" s="100"/>
      <c r="E4" s="100"/>
      <c r="F4" s="100"/>
      <c r="G4" s="100"/>
      <c r="H4" s="100"/>
      <c r="I4" s="100"/>
      <c r="J4" s="100"/>
    </row>
    <row r="5" spans="1:19" ht="15.6" customHeight="1">
      <c r="B5" s="1740" t="s">
        <v>413</v>
      </c>
      <c r="C5" s="1740"/>
      <c r="D5" s="1740"/>
      <c r="E5" s="1740"/>
      <c r="F5" s="1740"/>
      <c r="G5" s="1740"/>
      <c r="H5" s="1740"/>
      <c r="I5" s="1740"/>
      <c r="J5" s="1740"/>
      <c r="K5" s="1740"/>
      <c r="L5" s="1740"/>
    </row>
    <row r="6" spans="1:19">
      <c r="A6" s="1151" t="s">
        <v>96</v>
      </c>
      <c r="B6" s="1151"/>
      <c r="C6" s="26"/>
    </row>
    <row r="7" spans="1:19" ht="15" customHeight="1">
      <c r="A7" s="1726" t="s">
        <v>63</v>
      </c>
      <c r="B7" s="1729" t="s">
        <v>2</v>
      </c>
      <c r="C7" s="1736" t="s">
        <v>16</v>
      </c>
      <c r="D7" s="1736"/>
      <c r="E7" s="1736"/>
      <c r="F7" s="1736"/>
      <c r="G7" s="1737" t="s">
        <v>17</v>
      </c>
      <c r="H7" s="1738"/>
      <c r="I7" s="1738"/>
      <c r="J7" s="1739"/>
      <c r="K7" s="1729" t="s">
        <v>254</v>
      </c>
      <c r="L7" s="1725" t="s">
        <v>431</v>
      </c>
    </row>
    <row r="8" spans="1:19" ht="31.15" customHeight="1">
      <c r="A8" s="1727"/>
      <c r="B8" s="1730"/>
      <c r="C8" s="1725" t="s">
        <v>153</v>
      </c>
      <c r="D8" s="1729" t="s">
        <v>295</v>
      </c>
      <c r="E8" s="1732" t="s">
        <v>60</v>
      </c>
      <c r="F8" s="1733"/>
      <c r="G8" s="1731" t="s">
        <v>153</v>
      </c>
      <c r="H8" s="1725" t="s">
        <v>295</v>
      </c>
      <c r="I8" s="1734" t="s">
        <v>60</v>
      </c>
      <c r="J8" s="1735"/>
      <c r="K8" s="1730"/>
      <c r="L8" s="1725"/>
    </row>
    <row r="9" spans="1:19" ht="69.75" customHeight="1">
      <c r="A9" s="1728"/>
      <c r="B9" s="1731"/>
      <c r="C9" s="1725"/>
      <c r="D9" s="1731"/>
      <c r="E9" s="65" t="s">
        <v>327</v>
      </c>
      <c r="F9" s="65" t="s">
        <v>296</v>
      </c>
      <c r="G9" s="1725"/>
      <c r="H9" s="1725"/>
      <c r="I9" s="65" t="s">
        <v>327</v>
      </c>
      <c r="J9" s="65" t="s">
        <v>296</v>
      </c>
      <c r="K9" s="1731"/>
      <c r="L9" s="1725"/>
      <c r="M9" s="90"/>
      <c r="N9" s="90"/>
      <c r="O9" s="90"/>
    </row>
    <row r="10" spans="1:19">
      <c r="A10" s="129">
        <v>1</v>
      </c>
      <c r="B10" s="128">
        <v>2</v>
      </c>
      <c r="C10" s="129">
        <v>3</v>
      </c>
      <c r="D10" s="128">
        <v>4</v>
      </c>
      <c r="E10" s="129">
        <v>5</v>
      </c>
      <c r="F10" s="128">
        <v>6</v>
      </c>
      <c r="G10" s="129">
        <v>7</v>
      </c>
      <c r="H10" s="128">
        <v>8</v>
      </c>
      <c r="I10" s="129">
        <v>9</v>
      </c>
      <c r="J10" s="128">
        <v>10</v>
      </c>
      <c r="K10" s="129" t="s">
        <v>347</v>
      </c>
      <c r="L10" s="128">
        <v>12</v>
      </c>
      <c r="M10" s="90"/>
      <c r="N10" s="90"/>
      <c r="O10" s="90"/>
    </row>
    <row r="11" spans="1:19" s="87" customFormat="1">
      <c r="A11" s="94">
        <v>1</v>
      </c>
      <c r="B11" s="88"/>
      <c r="C11" s="88"/>
      <c r="D11" s="88"/>
      <c r="E11" s="88"/>
      <c r="F11" s="88"/>
      <c r="G11" s="88"/>
      <c r="H11" s="88"/>
      <c r="I11" s="88"/>
      <c r="J11" s="88"/>
      <c r="L11" s="89"/>
      <c r="M11" s="90"/>
      <c r="N11" s="90"/>
      <c r="O11" s="90"/>
      <c r="P11" s="90"/>
      <c r="Q11" s="90"/>
      <c r="R11" s="90"/>
      <c r="S11" s="90"/>
    </row>
    <row r="12" spans="1:19">
      <c r="A12" s="94">
        <v>2</v>
      </c>
      <c r="B12" s="88"/>
      <c r="C12" s="88"/>
      <c r="D12" s="88"/>
      <c r="E12" s="88"/>
      <c r="F12" s="88"/>
      <c r="G12" s="88"/>
      <c r="H12" s="88"/>
      <c r="I12" s="88"/>
      <c r="J12" s="88"/>
      <c r="K12" s="87"/>
      <c r="L12" s="89"/>
      <c r="M12" s="90"/>
      <c r="N12" s="90"/>
      <c r="O12" s="90"/>
    </row>
    <row r="13" spans="1:19">
      <c r="A13" s="94">
        <v>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9"/>
      <c r="M13" s="90"/>
      <c r="N13" s="90"/>
      <c r="O13" s="90"/>
    </row>
    <row r="14" spans="1:19">
      <c r="A14" s="94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9"/>
    </row>
    <row r="15" spans="1:19">
      <c r="A15" s="94">
        <v>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9"/>
      <c r="N15" s="62" t="s">
        <v>4</v>
      </c>
    </row>
    <row r="16" spans="1:19">
      <c r="A16" s="94">
        <v>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9"/>
    </row>
    <row r="17" spans="1:19">
      <c r="A17" s="94">
        <v>7</v>
      </c>
      <c r="B17" s="87"/>
      <c r="C17" s="87"/>
      <c r="D17" s="87"/>
      <c r="E17" s="87"/>
      <c r="F17" s="87"/>
      <c r="G17" s="87"/>
      <c r="H17" s="87"/>
      <c r="I17" s="87"/>
      <c r="J17" s="87"/>
      <c r="K17" s="87" t="s">
        <v>4</v>
      </c>
      <c r="L17" s="89"/>
    </row>
    <row r="18" spans="1:19">
      <c r="A18" s="94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9"/>
    </row>
    <row r="19" spans="1:19">
      <c r="A19" s="94">
        <v>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9"/>
    </row>
    <row r="20" spans="1:19">
      <c r="A20" s="94">
        <v>10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9"/>
    </row>
    <row r="21" spans="1:19">
      <c r="A21" s="94">
        <v>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9"/>
    </row>
    <row r="22" spans="1:19">
      <c r="A22" s="94">
        <v>12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9"/>
    </row>
    <row r="23" spans="1:19">
      <c r="A23" s="94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 t="s">
        <v>4</v>
      </c>
      <c r="L23" s="89"/>
    </row>
    <row r="24" spans="1:19">
      <c r="A24" s="94">
        <v>14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9"/>
    </row>
    <row r="25" spans="1:19">
      <c r="A25" s="94" t="s">
        <v>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9"/>
    </row>
    <row r="26" spans="1:19">
      <c r="A26" s="94" t="s">
        <v>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9"/>
    </row>
    <row r="27" spans="1:19" ht="15">
      <c r="A27" s="259" t="s">
        <v>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9"/>
    </row>
    <row r="28" spans="1:19" ht="17.25" customHeight="1">
      <c r="A28" s="1651" t="s">
        <v>68</v>
      </c>
      <c r="B28" s="1652"/>
      <c r="C28" s="1652"/>
      <c r="D28" s="1652"/>
      <c r="E28" s="1652"/>
      <c r="F28" s="1652"/>
      <c r="G28" s="1652"/>
      <c r="H28" s="1652"/>
      <c r="I28" s="1652"/>
      <c r="J28" s="1652"/>
      <c r="K28" s="1653"/>
      <c r="L28" s="1653"/>
    </row>
    <row r="30" spans="1:19" s="12" customFormat="1" ht="15.75" customHeight="1">
      <c r="A30" s="1147" t="s">
        <v>5</v>
      </c>
      <c r="B30" s="1147"/>
      <c r="C30" s="1"/>
      <c r="D30" s="11"/>
      <c r="E30" s="11"/>
      <c r="H30" s="63"/>
      <c r="I30" s="63"/>
      <c r="K30" s="63" t="s">
        <v>6</v>
      </c>
    </row>
    <row r="31" spans="1:19" s="12" customFormat="1" ht="13.15" customHeight="1">
      <c r="J31" s="1154"/>
      <c r="K31" s="1154"/>
      <c r="L31" s="1154"/>
      <c r="M31" s="1154"/>
      <c r="N31" s="1154"/>
      <c r="O31" s="1154"/>
      <c r="P31" s="1154"/>
      <c r="Q31" s="1154"/>
      <c r="R31" s="1154"/>
      <c r="S31" s="1154"/>
    </row>
    <row r="32" spans="1:19" s="12" customFormat="1" ht="12.75">
      <c r="J32" s="1154"/>
      <c r="K32" s="1154"/>
      <c r="L32" s="1154"/>
      <c r="M32" s="1154"/>
      <c r="N32" s="1154"/>
      <c r="O32" s="1154"/>
      <c r="P32" s="1154"/>
      <c r="Q32" s="1154"/>
      <c r="R32" s="1154"/>
      <c r="S32" s="1154"/>
    </row>
    <row r="33" spans="2:12" s="12" customFormat="1" ht="12.75">
      <c r="B33" s="11"/>
      <c r="C33" s="11"/>
      <c r="D33" s="11"/>
      <c r="E33" s="11"/>
      <c r="J33" s="1151"/>
      <c r="K33" s="1151"/>
      <c r="L33" s="1151"/>
    </row>
  </sheetData>
  <mergeCells count="22">
    <mergeCell ref="K1:L1"/>
    <mergeCell ref="B2:J2"/>
    <mergeCell ref="B3:J3"/>
    <mergeCell ref="G7:J7"/>
    <mergeCell ref="A6:B6"/>
    <mergeCell ref="B5:L5"/>
    <mergeCell ref="J33:L33"/>
    <mergeCell ref="L7:L9"/>
    <mergeCell ref="A28:L28"/>
    <mergeCell ref="A7:A9"/>
    <mergeCell ref="B7:B9"/>
    <mergeCell ref="K7:K9"/>
    <mergeCell ref="J31:S31"/>
    <mergeCell ref="J32:S32"/>
    <mergeCell ref="E8:F8"/>
    <mergeCell ref="I8:J8"/>
    <mergeCell ref="A30:B30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102</vt:i4>
      </vt:variant>
      <vt:variant>
        <vt:lpstr>Named Ranges</vt:lpstr>
      </vt:variant>
      <vt:variant>
        <vt:i4>121</vt:i4>
      </vt:variant>
    </vt:vector>
  </HeadingPairs>
  <TitlesOfParts>
    <vt:vector size="223" baseType="lpstr">
      <vt:lpstr>AT-2-S1 BUDGET</vt:lpstr>
      <vt:lpstr>AT_2A_fundflow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First-Page</vt:lpstr>
      <vt:lpstr>Contents</vt:lpstr>
      <vt:lpstr>Sheet1</vt:lpstr>
      <vt:lpstr>AT-1-Gen_Info </vt:lpstr>
      <vt:lpstr>AT-2-S1 BUDGET Allocation</vt:lpstr>
      <vt:lpstr>AT_2A_fundflow (2)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T6_FG_py_Utlsn1</vt:lpstr>
      <vt:lpstr>T6A_FG_Upy_Utlsn1 </vt:lpstr>
      <vt:lpstr>T6B_Pay_FG_FCI-Pry+UPRY</vt:lpstr>
      <vt:lpstr>T6C_Coarse_Grain (2)</vt:lpstr>
      <vt:lpstr>T7_CC_PY_Utlsn Final</vt:lpstr>
      <vt:lpstr>T7A_CC_UPY_Utlsn Final</vt:lpstr>
      <vt:lpstr>AT-8_Hon_CCH_Pry (2)</vt:lpstr>
      <vt:lpstr>AT-8A_Hon_CCH_UPry (2)</vt:lpstr>
      <vt:lpstr>AT9_TA PS MS</vt:lpstr>
      <vt:lpstr>AT10_MME Final</vt:lpstr>
      <vt:lpstr>AT10A_ (2)</vt:lpstr>
      <vt:lpstr>AT-10 B </vt:lpstr>
      <vt:lpstr>AT-10 C (2)</vt:lpstr>
      <vt:lpstr>AT-10D (2)</vt:lpstr>
      <vt:lpstr>AT-10 E (2)</vt:lpstr>
      <vt:lpstr>AT-10 F</vt:lpstr>
      <vt:lpstr>AT11_KS Year wise</vt:lpstr>
      <vt:lpstr>AT11A_KS-District wise</vt:lpstr>
      <vt:lpstr>AT12_KD-New</vt:lpstr>
      <vt:lpstr>AT12A_KD-Replacement</vt:lpstr>
      <vt:lpstr>AT-13Mode of cooking (2)</vt:lpstr>
      <vt:lpstr>AT-14</vt:lpstr>
      <vt:lpstr>AT-14 A</vt:lpstr>
      <vt:lpstr>AT-15</vt:lpstr>
      <vt:lpstr>AT-16 (2)</vt:lpstr>
      <vt:lpstr>AT-17</vt:lpstr>
      <vt:lpstr>AT18_Details_Community </vt:lpstr>
      <vt:lpstr>AT_19_Impl_Agency (2)</vt:lpstr>
      <vt:lpstr>AT_20_CentralCookingagency  (2)</vt:lpstr>
      <vt:lpstr>AT-21 (2)</vt:lpstr>
      <vt:lpstr>revised AT-22</vt:lpstr>
      <vt:lpstr>AT-23 MIS (2)</vt:lpstr>
      <vt:lpstr>AT-23A _AMS (2)</vt:lpstr>
      <vt:lpstr>AT-24 (2)</vt:lpstr>
      <vt:lpstr>Details AT-25</vt:lpstr>
      <vt:lpstr>AT26_NoWD (2)</vt:lpstr>
      <vt:lpstr>AT26A_NoWD (2)</vt:lpstr>
      <vt:lpstr>AT27_Req_FG_CA_Pry (4)</vt:lpstr>
      <vt:lpstr>AT27A_Req_FG_CA_U Pry  (4)</vt:lpstr>
      <vt:lpstr>AT27B_Req_FG_CA_N CLP (2)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 (2)</vt:lpstr>
      <vt:lpstr>AT_31_Budget_provision Nor+Dro </vt:lpstr>
      <vt:lpstr>AT32_Drought Pry Util (2)</vt:lpstr>
      <vt:lpstr>AT32 A_Drought Pry Up Util</vt:lpstr>
      <vt:lpstr>Mode of cooking</vt:lpstr>
      <vt:lpstr>AT-16</vt:lpstr>
      <vt:lpstr>AT_19_Impl_Agency</vt:lpstr>
      <vt:lpstr>AT_20_CentralCookingagency </vt:lpstr>
      <vt:lpstr>AT-21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AT-30_Coook-cum-Helper</vt:lpstr>
      <vt:lpstr>AT_31_Budget_provision </vt:lpstr>
      <vt:lpstr>AT32_Drought Pry Util</vt:lpstr>
      <vt:lpstr>AT-32A Drought UPry Util</vt:lpstr>
      <vt:lpstr>AT_19_Impl_Agency!Print_Area</vt:lpstr>
      <vt:lpstr>'AT_19_Impl_Agency (2)'!Print_Area</vt:lpstr>
      <vt:lpstr>'AT_20_CentralCookingagency '!Print_Area</vt:lpstr>
      <vt:lpstr>'AT_20_CentralCookingagency  (2)'!Print_Area</vt:lpstr>
      <vt:lpstr>AT_28_RqmtKitchen!Print_Area</vt:lpstr>
      <vt:lpstr>AT_2A_fundflow!Print_Area</vt:lpstr>
      <vt:lpstr>'AT_2A_fundflow (2)'!Print_Area</vt:lpstr>
      <vt:lpstr>'AT_31_Budget_provision '!Print_Area</vt:lpstr>
      <vt:lpstr>'AT_31_Budget_provision Nor+Dro '!Print_Area</vt:lpstr>
      <vt:lpstr>'AT-10 B'!Print_Area</vt:lpstr>
      <vt:lpstr>'AT-10 B '!Print_Area</vt:lpstr>
      <vt:lpstr>'AT-10 C'!Print_Area</vt:lpstr>
      <vt:lpstr>'AT-10 C (2)'!Print_Area</vt:lpstr>
      <vt:lpstr>'AT-10 E'!Print_Area</vt:lpstr>
      <vt:lpstr>'AT-10 E (2)'!Print_Area</vt:lpstr>
      <vt:lpstr>'AT-10 F'!Print_Area</vt:lpstr>
      <vt:lpstr>AT10_MME!Print_Area</vt:lpstr>
      <vt:lpstr>'AT10_MME Final'!Print_Area</vt:lpstr>
      <vt:lpstr>AT10A_!Print_Area</vt:lpstr>
      <vt:lpstr>'AT10A_ (2)'!Print_Area</vt:lpstr>
      <vt:lpstr>'AT-10D'!Print_Area</vt:lpstr>
      <vt:lpstr>'AT-10D (2)'!Print_Area</vt:lpstr>
      <vt:lpstr>'AT11_KS Year wise'!Print_Area</vt:lpstr>
      <vt:lpstr>'AT11A_KS-District wise'!Print_Area</vt:lpstr>
      <vt:lpstr>'AT12_KD-New'!Print_Area</vt:lpstr>
      <vt:lpstr>'AT12A_KD-Replacement'!Print_Area</vt:lpstr>
      <vt:lpstr>'AT-13Mode of cooking (2)'!Print_Area</vt:lpstr>
      <vt:lpstr>'AT-14'!Print_Area</vt:lpstr>
      <vt:lpstr>'AT-14 A'!Print_Area</vt:lpstr>
      <vt:lpstr>'AT-15'!Print_Area</vt:lpstr>
      <vt:lpstr>'AT-16'!Print_Area</vt:lpstr>
      <vt:lpstr>'AT-16 (2)'!Print_Area</vt:lpstr>
      <vt:lpstr>'AT18_Details_Community '!Print_Area</vt:lpstr>
      <vt:lpstr>'AT-1-Gen_Info '!Print_Area</vt:lpstr>
      <vt:lpstr>'AT-23 MIS (2)'!Print_Area</vt:lpstr>
      <vt:lpstr>'AT-23A _AMS (2)'!Print_Area</vt:lpstr>
      <vt:lpstr>'AT-24'!Print_Area</vt:lpstr>
      <vt:lpstr>'AT-24 (2)'!Print_Area</vt:lpstr>
      <vt:lpstr>AT26_NoWD!Print_Area</vt:lpstr>
      <vt:lpstr>'AT26_NoWD (2)'!Print_Area</vt:lpstr>
      <vt:lpstr>AT26A_NoWD!Print_Area</vt:lpstr>
      <vt:lpstr>'AT26A_NoWD (2)'!Print_Area</vt:lpstr>
      <vt:lpstr>'AT27_Req_FG_CA_Pry (4)'!Print_Area</vt:lpstr>
      <vt:lpstr>'AT27A_Req_FG_CA_U Pry  (4)'!Print_Area</vt:lpstr>
      <vt:lpstr>'AT27B_Req_FG_CA_N CLP (2)'!Print_Area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'AT-2-S1 BUDGET Allocation'!Print_Area</vt:lpstr>
      <vt:lpstr>'AT-3'!Print_Area</vt:lpstr>
      <vt:lpstr>'AT-30_Coook-cum-Helper'!Print_Area</vt:lpstr>
      <vt:lpstr>'AT-30_Coook-cum-Helper (2)'!Print_Area</vt:lpstr>
      <vt:lpstr>'AT32 A_Drought Pry Up Util'!Print_Area</vt:lpstr>
      <vt:lpstr>'AT32_Drought Pry Util'!Print_Area</vt:lpstr>
      <vt:lpstr>'AT32_Drought Pry Util (2)'!Print_Area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'AT-8A_Hon_CCH_UPry (2)'!Print_Area</vt:lpstr>
      <vt:lpstr>AT9_TA!Print_Area</vt:lpstr>
      <vt:lpstr>'AT9_TA PS MS'!Print_Area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T6_FG_py_Utlsn1!Print_Area</vt:lpstr>
      <vt:lpstr>'T6A_FG_Upy_Utlsn '!Print_Area</vt:lpstr>
      <vt:lpstr>'T6A_FG_Upy_Utlsn1 '!Print_Area</vt:lpstr>
      <vt:lpstr>T6B_Pay_FG_FCI_Pry!Print_Area</vt:lpstr>
      <vt:lpstr>'T6B_Pay_FG_FCI-Pry+UPRY'!Print_Area</vt:lpstr>
      <vt:lpstr>T6C_Coarse_Grain!Print_Area</vt:lpstr>
      <vt:lpstr>'T6C_Coarse_Grain (2)'!Print_Area</vt:lpstr>
      <vt:lpstr>T7_CC_PY_Utlsn!Print_Area</vt:lpstr>
      <vt:lpstr>'T7_CC_PY_Utlsn Final'!Print_Area</vt:lpstr>
      <vt:lpstr>'T7A_CC_UPY_Utlsn Final'!Print_Area</vt:lpstr>
      <vt:lpstr>'T7ACC_UPY_Utlsn '!Print_Area</vt:lpstr>
      <vt:lpstr>'AT_19_Impl_Agency (2)'!Print_Titles</vt:lpstr>
      <vt:lpstr>'AT-10 B '!Print_Titles</vt:lpstr>
      <vt:lpstr>'AT10A_ (2)'!Print_Titles</vt:lpstr>
      <vt:lpstr>'AT-13Mode of cooking (2)'!Print_Titles</vt:lpstr>
      <vt:lpstr>'AT-14 A'!Print_Titles</vt:lpstr>
      <vt:lpstr>'AT-16 (2)'!Print_Titles</vt:lpstr>
      <vt:lpstr>'AT-23 MIS (2)'!Print_Titles</vt:lpstr>
      <vt:lpstr>'AT-23A _AMS (2)'!Print_Titles</vt:lpstr>
      <vt:lpstr>'AT-24 (2)'!Print_Titles</vt:lpstr>
      <vt:lpstr>'AT27_Req_FG_CA_Pry (4)'!Print_Titles</vt:lpstr>
      <vt:lpstr>'AT27A_Req_FG_CA_U Pry  (4)'!Print_Titles</vt:lpstr>
      <vt:lpstr>'AT27B_Req_FG_CA_N CLP (2)'!Print_Titles</vt:lpstr>
      <vt:lpstr>'AT27C_Req_FG_Drought -Pry '!Print_Titles</vt:lpstr>
      <vt:lpstr>'AT27D_Req_FG_Drought -UPry '!Print_Titles</vt:lpstr>
      <vt:lpstr>'AT32 A_Drought Pry Up Util'!Print_Titles</vt:lpstr>
      <vt:lpstr>'AT32_Drought Pry Util (2)'!Print_Titles</vt:lpstr>
      <vt:lpstr>'AT-8_Hon_CCH_Pry (2)'!Print_Titles</vt:lpstr>
      <vt:lpstr>'AT-8A_Hon_CCH_UPry (2)'!Print_Titles</vt:lpstr>
      <vt:lpstr>'AT9_TA PS MS'!Print_Titles</vt:lpstr>
      <vt:lpstr>'T5B_PLAN_vs_PRFM  (2)'!Print_Titles</vt:lpstr>
      <vt:lpstr>'T5C_Drought_PLAN_vs_PRFM '!Print_Titles</vt:lpstr>
      <vt:lpstr>'T5D_Drought_PLAN_vs_PRFM  '!Print_Titles</vt:lpstr>
      <vt:lpstr>T6_FG_py_Utlsn1!Print_Titles</vt:lpstr>
      <vt:lpstr>'T6A_FG_Upy_Utlsn1 '!Print_Titles</vt:lpstr>
      <vt:lpstr>'T6B_Pay_FG_FCI-Pry+UPRY'!Print_Titles</vt:lpstr>
      <vt:lpstr>'T6C_Coarse_Grain (2)'!Print_Titles</vt:lpstr>
      <vt:lpstr>'T7_CC_PY_Utlsn Final'!Print_Titles</vt:lpstr>
      <vt:lpstr>'T7A_CC_UPY_Utlsn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2019-05-14T13:09:41Z</cp:lastPrinted>
  <dcterms:created xsi:type="dcterms:W3CDTF">1996-10-14T23:33:28Z</dcterms:created>
  <dcterms:modified xsi:type="dcterms:W3CDTF">2019-05-20T05:36:56Z</dcterms:modified>
</cp:coreProperties>
</file>